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bookViews>
    <workbookView xWindow="0" yWindow="0" windowWidth="25200" windowHeight="11490" firstSheet="34" activeTab="37"/>
  </bookViews>
  <sheets>
    <sheet name="IDENTIFICAÇÃO-JAN" sheetId="1" r:id="rId1"/>
    <sheet name="IDENTIFICAÇÃO-FEV" sheetId="10" r:id="rId2"/>
    <sheet name="IDENTIFICAÇÃO-MAR" sheetId="13" r:id="rId3"/>
    <sheet name="IDENTIFICAÇÃO-ABR" sheetId="16" r:id="rId4"/>
    <sheet name="IDENTIFICAÇÃO-MAI" sheetId="19" r:id="rId5"/>
    <sheet name="IDENTIFICAÇÃO-JUN" sheetId="22" r:id="rId6"/>
    <sheet name="IDENTIFICAÇÃO-JUL" sheetId="25" r:id="rId7"/>
    <sheet name="IDENTIFICAÇÃO-AGO" sheetId="28" r:id="rId8"/>
    <sheet name="IDENTIFICAÇÃO-SET" sheetId="31" r:id="rId9"/>
    <sheet name="IDENTIFICAÇÃO-OUT" sheetId="34" r:id="rId10"/>
    <sheet name="IDENTIFICAÇÃO-NOV" sheetId="37" r:id="rId11"/>
    <sheet name="IDENTIFICAÇÃO-DEZ" sheetId="40" r:id="rId12"/>
    <sheet name="REMUNERAÇÃO-JAN" sheetId="2" r:id="rId13"/>
    <sheet name="REMUNERAÇÃO-FEV" sheetId="11" r:id="rId14"/>
    <sheet name="REMUNERAÇÃO-MAR" sheetId="14" r:id="rId15"/>
    <sheet name="REMUNERAÇÃO-ABR" sheetId="17" r:id="rId16"/>
    <sheet name="REMUNERAÇÃO-MAI" sheetId="20" r:id="rId17"/>
    <sheet name="REMUNERAÇÃO-JUN" sheetId="23" r:id="rId18"/>
    <sheet name="REMUNERAÇÃO-JUL" sheetId="26" r:id="rId19"/>
    <sheet name="REMUNERAÇÃO-AGO" sheetId="29" r:id="rId20"/>
    <sheet name="REMUNERAÇÃO-SET" sheetId="32" r:id="rId21"/>
    <sheet name="REMUNERAÇÃO-OUT" sheetId="35" r:id="rId22"/>
    <sheet name="REMUNERAÇÃO-NOV" sheetId="38" r:id="rId23"/>
    <sheet name="REMUNERAÇÃO-DEZ" sheetId="41" r:id="rId24"/>
    <sheet name="BENEFICIOS-JAN" sheetId="3" r:id="rId25"/>
    <sheet name="BENEFICIOS-FEV" sheetId="12" r:id="rId26"/>
    <sheet name="BENEFÍCIOS-MAR" sheetId="15" r:id="rId27"/>
    <sheet name="BENEFÍCIOS-ABR" sheetId="18" r:id="rId28"/>
    <sheet name="BENEFÍCIOS-MAI" sheetId="21" r:id="rId29"/>
    <sheet name="BENEFÍCIOS-JUN" sheetId="24" r:id="rId30"/>
    <sheet name="BENEFÍCIOS-JUL" sheetId="27" r:id="rId31"/>
    <sheet name="BENEFÍCIOS-AGO" sheetId="30" r:id="rId32"/>
    <sheet name="BENEFÍCIOS-SET" sheetId="33" r:id="rId33"/>
    <sheet name="BENEFÍCIOS-OUT" sheetId="36" r:id="rId34"/>
    <sheet name="BENEFICIOS-NOV" sheetId="39" r:id="rId35"/>
    <sheet name="BENEFICIOS-DEZ" sheetId="42" r:id="rId36"/>
    <sheet name="COMPOSIÇÃO" sheetId="4" r:id="rId37"/>
    <sheet name="DISTRIBUIÇÃO" sheetId="5" r:id="rId38"/>
    <sheet name="ESCOLARIDADE" sheetId="6" r:id="rId39"/>
    <sheet name="MOVIMENTAÇÃO" sheetId="8" r:id="rId4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6" i="41" l="1"/>
  <c r="I75" i="41"/>
  <c r="I74" i="41"/>
  <c r="I69" i="41"/>
  <c r="H69" i="41"/>
  <c r="F69" i="41"/>
  <c r="K69" i="41" s="1"/>
  <c r="I68" i="41"/>
  <c r="H68" i="41"/>
  <c r="F68" i="41"/>
  <c r="K68" i="41" s="1"/>
  <c r="I67" i="41"/>
  <c r="H67" i="41"/>
  <c r="F67" i="41"/>
  <c r="K67" i="41" s="1"/>
  <c r="I66" i="41"/>
  <c r="H66" i="41"/>
  <c r="F66" i="41"/>
  <c r="K66" i="41" s="1"/>
  <c r="I65" i="41"/>
  <c r="H65" i="41"/>
  <c r="F65" i="41"/>
  <c r="K65" i="41" s="1"/>
  <c r="I64" i="41"/>
  <c r="H64" i="41"/>
  <c r="F64" i="41"/>
  <c r="K64" i="41" s="1"/>
  <c r="I63" i="41"/>
  <c r="H63" i="41"/>
  <c r="F63" i="41"/>
  <c r="K63" i="41" s="1"/>
  <c r="I62" i="41"/>
  <c r="H62" i="41"/>
  <c r="F62" i="41"/>
  <c r="K62" i="41" s="1"/>
  <c r="I61" i="41"/>
  <c r="H61" i="41"/>
  <c r="F61" i="41"/>
  <c r="K61" i="41" s="1"/>
  <c r="I60" i="41"/>
  <c r="H60" i="41"/>
  <c r="F60" i="41"/>
  <c r="K60" i="41" s="1"/>
  <c r="I59" i="41"/>
  <c r="H59" i="41"/>
  <c r="F59" i="41"/>
  <c r="K59" i="41" s="1"/>
  <c r="I58" i="41"/>
  <c r="H58" i="41"/>
  <c r="F58" i="41"/>
  <c r="K58" i="41" s="1"/>
  <c r="I57" i="41"/>
  <c r="H57" i="41"/>
  <c r="F57" i="41"/>
  <c r="K57" i="41" s="1"/>
  <c r="H56" i="41"/>
  <c r="F56" i="41"/>
  <c r="K56" i="41" s="1"/>
  <c r="H55" i="41"/>
  <c r="F55" i="41"/>
  <c r="K55" i="41" s="1"/>
  <c r="I54" i="41"/>
  <c r="H54" i="41"/>
  <c r="F54" i="41"/>
  <c r="K54" i="41" s="1"/>
  <c r="I53" i="41"/>
  <c r="H53" i="41"/>
  <c r="F53" i="41"/>
  <c r="K53" i="41" s="1"/>
  <c r="I52" i="41"/>
  <c r="H52" i="41"/>
  <c r="F52" i="41"/>
  <c r="K52" i="41" s="1"/>
  <c r="I51" i="41"/>
  <c r="H51" i="41"/>
  <c r="F51" i="41"/>
  <c r="K51" i="41" s="1"/>
  <c r="I50" i="41"/>
  <c r="H50" i="41"/>
  <c r="F50" i="41"/>
  <c r="K50" i="41" s="1"/>
  <c r="I49" i="41"/>
  <c r="H49" i="41"/>
  <c r="F49" i="41"/>
  <c r="K49" i="41" s="1"/>
  <c r="I48" i="41"/>
  <c r="H48" i="41"/>
  <c r="F48" i="41"/>
  <c r="K48" i="41" s="1"/>
  <c r="I47" i="41"/>
  <c r="H47" i="41"/>
  <c r="F47" i="41"/>
  <c r="K47" i="41" s="1"/>
  <c r="K46" i="41"/>
  <c r="H46" i="41"/>
  <c r="I45" i="41"/>
  <c r="H45" i="41"/>
  <c r="F45" i="41"/>
  <c r="K45" i="41" s="1"/>
  <c r="I44" i="41"/>
  <c r="H44" i="41"/>
  <c r="F44" i="41"/>
  <c r="K44" i="41" s="1"/>
  <c r="I43" i="41"/>
  <c r="H43" i="41"/>
  <c r="F43" i="41"/>
  <c r="K43" i="41" s="1"/>
  <c r="I42" i="41"/>
  <c r="H42" i="41"/>
  <c r="F42" i="41"/>
  <c r="K42" i="41" s="1"/>
  <c r="I41" i="41"/>
  <c r="H41" i="41"/>
  <c r="F41" i="41"/>
  <c r="K41" i="41" s="1"/>
  <c r="I40" i="41"/>
  <c r="H40" i="41"/>
  <c r="F40" i="41"/>
  <c r="K40" i="41" s="1"/>
  <c r="I39" i="41"/>
  <c r="H39" i="41"/>
  <c r="F39" i="41"/>
  <c r="K39" i="41" s="1"/>
  <c r="I38" i="41"/>
  <c r="H38" i="41"/>
  <c r="F38" i="41"/>
  <c r="K38" i="41" s="1"/>
  <c r="H37" i="41"/>
  <c r="F37" i="41"/>
  <c r="K37" i="41" s="1"/>
  <c r="I36" i="41"/>
  <c r="H36" i="41"/>
  <c r="F36" i="41"/>
  <c r="K36" i="41" s="1"/>
  <c r="I35" i="41"/>
  <c r="H35" i="41"/>
  <c r="F35" i="41"/>
  <c r="K35" i="41" s="1"/>
  <c r="I34" i="41"/>
  <c r="H34" i="41"/>
  <c r="F34" i="41"/>
  <c r="K34" i="41" s="1"/>
  <c r="I33" i="41"/>
  <c r="H33" i="41"/>
  <c r="F33" i="41"/>
  <c r="K33" i="41" s="1"/>
  <c r="I32" i="41"/>
  <c r="H32" i="41"/>
  <c r="F32" i="41"/>
  <c r="K32" i="41" s="1"/>
  <c r="I31" i="41"/>
  <c r="H31" i="41"/>
  <c r="F31" i="41"/>
  <c r="K31" i="41" s="1"/>
  <c r="I30" i="41"/>
  <c r="H30" i="41"/>
  <c r="F30" i="41"/>
  <c r="K30" i="41" s="1"/>
  <c r="I29" i="41"/>
  <c r="H29" i="41"/>
  <c r="F29" i="41"/>
  <c r="K29" i="41" s="1"/>
  <c r="I28" i="41"/>
  <c r="H28" i="41"/>
  <c r="F28" i="41"/>
  <c r="K28" i="41" s="1"/>
  <c r="I27" i="41"/>
  <c r="H27" i="41"/>
  <c r="F27" i="41"/>
  <c r="K27" i="41" s="1"/>
  <c r="I26" i="41"/>
  <c r="H26" i="41"/>
  <c r="F26" i="41"/>
  <c r="K26" i="41" s="1"/>
  <c r="I25" i="41"/>
  <c r="H25" i="41"/>
  <c r="F25" i="41"/>
  <c r="K25" i="41" s="1"/>
  <c r="I24" i="41"/>
  <c r="H24" i="41"/>
  <c r="F24" i="41"/>
  <c r="K24" i="41" s="1"/>
  <c r="I23" i="41"/>
  <c r="H23" i="41"/>
  <c r="F23" i="41"/>
  <c r="K23" i="41" s="1"/>
  <c r="I22" i="41"/>
  <c r="H22" i="41"/>
  <c r="F22" i="41"/>
  <c r="K22" i="41" s="1"/>
  <c r="I21" i="41"/>
  <c r="H21" i="41"/>
  <c r="F21" i="41"/>
  <c r="K21" i="41" s="1"/>
  <c r="I20" i="41"/>
  <c r="H20" i="41"/>
  <c r="F20" i="41"/>
  <c r="K20" i="41" s="1"/>
  <c r="I19" i="41"/>
  <c r="H19" i="41"/>
  <c r="F19" i="41"/>
  <c r="K19" i="41" s="1"/>
  <c r="I18" i="41"/>
  <c r="H18" i="41"/>
  <c r="F18" i="41"/>
  <c r="K18" i="41" s="1"/>
  <c r="I17" i="41"/>
  <c r="H17" i="41"/>
  <c r="F17" i="41"/>
  <c r="K17" i="41" s="1"/>
  <c r="I16" i="41"/>
  <c r="H16" i="41"/>
  <c r="F16" i="41"/>
  <c r="K16" i="41" s="1"/>
  <c r="I15" i="41"/>
  <c r="H15" i="41"/>
  <c r="F15" i="41"/>
  <c r="K15" i="41" s="1"/>
  <c r="I14" i="41"/>
  <c r="H14" i="41"/>
  <c r="F14" i="41"/>
  <c r="K14" i="41" s="1"/>
  <c r="J13" i="41"/>
  <c r="I13" i="41"/>
  <c r="H13" i="41"/>
  <c r="F13" i="41"/>
  <c r="K13" i="41" s="1"/>
  <c r="I12" i="41"/>
  <c r="H12" i="41"/>
  <c r="K12" i="41" s="1"/>
  <c r="F12" i="41"/>
  <c r="I11" i="41"/>
  <c r="H11" i="41"/>
  <c r="K11" i="41" s="1"/>
  <c r="F11" i="41"/>
  <c r="I10" i="41"/>
  <c r="H10" i="41"/>
  <c r="K10" i="41" s="1"/>
  <c r="F10" i="41"/>
  <c r="I9" i="41"/>
  <c r="H9" i="41"/>
  <c r="K9" i="41" s="1"/>
  <c r="F9" i="41"/>
  <c r="I8" i="41"/>
  <c r="H8" i="41"/>
  <c r="K8" i="41" s="1"/>
  <c r="F8" i="41"/>
  <c r="I7" i="41"/>
  <c r="H7" i="41"/>
  <c r="K7" i="41" s="1"/>
  <c r="F7" i="41"/>
  <c r="I6" i="41"/>
  <c r="H6" i="41"/>
  <c r="K6" i="41" s="1"/>
  <c r="F6" i="41"/>
  <c r="I5" i="41"/>
  <c r="H5" i="41"/>
  <c r="K5" i="41" s="1"/>
  <c r="F5" i="41"/>
  <c r="M11" i="6" l="1"/>
  <c r="BI11" i="5"/>
  <c r="BI16" i="5"/>
  <c r="BE16" i="5"/>
  <c r="BF16" i="5"/>
  <c r="BG16" i="5"/>
  <c r="BH16" i="5"/>
  <c r="F76" i="42"/>
  <c r="F75" i="42"/>
  <c r="F74" i="42"/>
  <c r="G69" i="42"/>
  <c r="G68" i="42"/>
  <c r="E67" i="42"/>
  <c r="G67" i="42" s="1"/>
  <c r="G66" i="42"/>
  <c r="G65" i="42"/>
  <c r="G64" i="42"/>
  <c r="G63" i="42"/>
  <c r="G62" i="42"/>
  <c r="G61" i="42"/>
  <c r="G60" i="42"/>
  <c r="G59" i="42"/>
  <c r="E58" i="42"/>
  <c r="G58" i="42" s="1"/>
  <c r="G57" i="42"/>
  <c r="G56" i="42"/>
  <c r="G55" i="42"/>
  <c r="G54" i="42"/>
  <c r="G53" i="42"/>
  <c r="G52" i="42"/>
  <c r="G51" i="42"/>
  <c r="G50" i="42"/>
  <c r="G49" i="42"/>
  <c r="G48" i="42"/>
  <c r="G47" i="42"/>
  <c r="E46" i="42"/>
  <c r="G46" i="42" s="1"/>
  <c r="G45" i="42"/>
  <c r="G44" i="42"/>
  <c r="G43" i="42"/>
  <c r="G42" i="42"/>
  <c r="G41" i="42"/>
  <c r="G40" i="42"/>
  <c r="G39" i="42"/>
  <c r="G38" i="42"/>
  <c r="G37" i="42"/>
  <c r="G36" i="42"/>
  <c r="G35" i="42"/>
  <c r="G34" i="42"/>
  <c r="G33" i="42"/>
  <c r="G32" i="42"/>
  <c r="G31" i="42"/>
  <c r="G30" i="42"/>
  <c r="G29" i="42"/>
  <c r="E28" i="42"/>
  <c r="G28" i="42" s="1"/>
  <c r="G27" i="42"/>
  <c r="G26" i="42"/>
  <c r="E26" i="42"/>
  <c r="G25" i="42"/>
  <c r="G24" i="42"/>
  <c r="G23" i="42"/>
  <c r="G22" i="42"/>
  <c r="E21" i="42"/>
  <c r="G21" i="42" s="1"/>
  <c r="G20" i="42"/>
  <c r="E20" i="42"/>
  <c r="G19" i="42"/>
  <c r="G18" i="42"/>
  <c r="G17" i="42"/>
  <c r="E17" i="42"/>
  <c r="G16" i="42"/>
  <c r="G15" i="42"/>
  <c r="G14" i="42"/>
  <c r="G13" i="42"/>
  <c r="G12" i="42"/>
  <c r="G11" i="42"/>
  <c r="G10" i="42"/>
  <c r="G9" i="42"/>
  <c r="E8" i="42"/>
  <c r="G8" i="42" s="1"/>
  <c r="G7" i="42"/>
  <c r="E6" i="42"/>
  <c r="G6" i="42" s="1"/>
  <c r="E5" i="42"/>
  <c r="G5" i="42" s="1"/>
  <c r="E11" i="6" l="1"/>
  <c r="F11" i="6"/>
  <c r="G11" i="6"/>
  <c r="H11" i="6"/>
  <c r="I11" i="6"/>
  <c r="J11" i="6"/>
  <c r="K11" i="6"/>
  <c r="L11" i="6"/>
  <c r="D11" i="6"/>
  <c r="BD16" i="5"/>
  <c r="BC16" i="5"/>
  <c r="BB16" i="5"/>
  <c r="BA16" i="5"/>
  <c r="AZ16" i="5"/>
  <c r="J4" i="4" l="1"/>
  <c r="F75" i="39" l="1"/>
  <c r="F74" i="39"/>
  <c r="F73" i="39"/>
  <c r="G68" i="39"/>
  <c r="G67" i="39"/>
  <c r="E66" i="39"/>
  <c r="G66" i="39" s="1"/>
  <c r="G65" i="39"/>
  <c r="G64" i="39"/>
  <c r="G63" i="39"/>
  <c r="G62" i="39"/>
  <c r="G61" i="39"/>
  <c r="G60" i="39"/>
  <c r="G59" i="39"/>
  <c r="G58" i="39"/>
  <c r="E57" i="39"/>
  <c r="G57" i="39" s="1"/>
  <c r="G56" i="39"/>
  <c r="G55" i="39"/>
  <c r="G54" i="39"/>
  <c r="G53" i="39"/>
  <c r="G52" i="39"/>
  <c r="G51" i="39"/>
  <c r="G50" i="39"/>
  <c r="G49" i="39"/>
  <c r="G48" i="39"/>
  <c r="G47" i="39"/>
  <c r="G46" i="39"/>
  <c r="G45" i="39"/>
  <c r="E45" i="39"/>
  <c r="G44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E26" i="39"/>
  <c r="G25" i="39"/>
  <c r="G24" i="39"/>
  <c r="G23" i="39"/>
  <c r="E23" i="39"/>
  <c r="G22" i="39"/>
  <c r="E21" i="39"/>
  <c r="G21" i="39" s="1"/>
  <c r="E20" i="39"/>
  <c r="G20" i="39" s="1"/>
  <c r="G19" i="39"/>
  <c r="G18" i="39"/>
  <c r="E17" i="39"/>
  <c r="G17" i="39" s="1"/>
  <c r="G16" i="39"/>
  <c r="G15" i="39"/>
  <c r="G14" i="39"/>
  <c r="G13" i="39"/>
  <c r="G12" i="39"/>
  <c r="G11" i="39"/>
  <c r="G10" i="39"/>
  <c r="G9" i="39"/>
  <c r="E8" i="39"/>
  <c r="G8" i="39" s="1"/>
  <c r="G7" i="39"/>
  <c r="G6" i="39"/>
  <c r="E6" i="39"/>
  <c r="G5" i="39"/>
  <c r="E5" i="39"/>
  <c r="I75" i="38" l="1"/>
  <c r="I74" i="38"/>
  <c r="I73" i="38"/>
  <c r="K68" i="38"/>
  <c r="K67" i="38"/>
  <c r="K66" i="38"/>
  <c r="K65" i="38"/>
  <c r="K64" i="38"/>
  <c r="I64" i="38"/>
  <c r="H64" i="38"/>
  <c r="F64" i="38"/>
  <c r="K63" i="38"/>
  <c r="K62" i="38"/>
  <c r="H62" i="38"/>
  <c r="F62" i="38"/>
  <c r="K61" i="38"/>
  <c r="K60" i="38"/>
  <c r="K59" i="38"/>
  <c r="K58" i="38"/>
  <c r="K57" i="38"/>
  <c r="K56" i="38"/>
  <c r="K55" i="38"/>
  <c r="K54" i="38"/>
  <c r="K53" i="38"/>
  <c r="K52" i="38"/>
  <c r="K51" i="38"/>
  <c r="K50" i="38"/>
  <c r="K49" i="38"/>
  <c r="H49" i="38"/>
  <c r="F49" i="38"/>
  <c r="K48" i="38"/>
  <c r="K47" i="38"/>
  <c r="K46" i="38"/>
  <c r="K45" i="38"/>
  <c r="K44" i="38"/>
  <c r="K43" i="38"/>
  <c r="I42" i="38"/>
  <c r="H42" i="38"/>
  <c r="F42" i="38"/>
  <c r="K42" i="38" s="1"/>
  <c r="K41" i="38"/>
  <c r="K40" i="38"/>
  <c r="K39" i="38"/>
  <c r="K38" i="38"/>
  <c r="K37" i="38"/>
  <c r="E37" i="38"/>
  <c r="K36" i="38"/>
  <c r="K35" i="38"/>
  <c r="K34" i="38"/>
  <c r="K33" i="38"/>
  <c r="K32" i="38"/>
  <c r="K31" i="38"/>
  <c r="K30" i="38"/>
  <c r="K29" i="38"/>
  <c r="K28" i="38"/>
  <c r="K27" i="38"/>
  <c r="K26" i="38"/>
  <c r="K25" i="38"/>
  <c r="K24" i="38"/>
  <c r="K23" i="38"/>
  <c r="K22" i="38"/>
  <c r="K21" i="38"/>
  <c r="K20" i="38"/>
  <c r="K19" i="38"/>
  <c r="H19" i="38"/>
  <c r="K18" i="38"/>
  <c r="K17" i="38"/>
  <c r="K16" i="38"/>
  <c r="K15" i="38"/>
  <c r="H15" i="38"/>
  <c r="K14" i="38"/>
  <c r="K13" i="38"/>
  <c r="K12" i="38"/>
  <c r="K11" i="38"/>
  <c r="K10" i="38"/>
  <c r="K9" i="38"/>
  <c r="K8" i="38"/>
  <c r="K7" i="38"/>
  <c r="K6" i="38"/>
  <c r="K5" i="38"/>
  <c r="AU16" i="5" l="1"/>
  <c r="AV16" i="5"/>
  <c r="AW16" i="5"/>
  <c r="AX16" i="5"/>
  <c r="AY16" i="5"/>
  <c r="F76" i="36"/>
  <c r="F75" i="36"/>
  <c r="F74" i="36"/>
  <c r="G69" i="36"/>
  <c r="G68" i="36"/>
  <c r="G67" i="36"/>
  <c r="E67" i="36"/>
  <c r="G66" i="36"/>
  <c r="G65" i="36"/>
  <c r="G64" i="36"/>
  <c r="G63" i="36"/>
  <c r="G62" i="36"/>
  <c r="G61" i="36"/>
  <c r="G60" i="36"/>
  <c r="G59" i="36"/>
  <c r="E58" i="36"/>
  <c r="G58" i="36" s="1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E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E26" i="36"/>
  <c r="G25" i="36"/>
  <c r="G24" i="36"/>
  <c r="G23" i="36"/>
  <c r="E23" i="36"/>
  <c r="G22" i="36"/>
  <c r="E21" i="36"/>
  <c r="G21" i="36" s="1"/>
  <c r="E20" i="36"/>
  <c r="G20" i="36" s="1"/>
  <c r="G19" i="36"/>
  <c r="G18" i="36"/>
  <c r="E17" i="36"/>
  <c r="G17" i="36" s="1"/>
  <c r="G16" i="36"/>
  <c r="G15" i="36"/>
  <c r="G14" i="36"/>
  <c r="G13" i="36"/>
  <c r="G12" i="36"/>
  <c r="G11" i="36"/>
  <c r="G10" i="36"/>
  <c r="G9" i="36"/>
  <c r="E8" i="36"/>
  <c r="G8" i="36" s="1"/>
  <c r="G7" i="36"/>
  <c r="E6" i="36"/>
  <c r="G6" i="36" s="1"/>
  <c r="G5" i="36"/>
  <c r="E5" i="36"/>
  <c r="I76" i="35" l="1"/>
  <c r="I75" i="35"/>
  <c r="I74" i="35"/>
  <c r="K69" i="35"/>
  <c r="K68" i="35"/>
  <c r="K67" i="35"/>
  <c r="K66" i="35"/>
  <c r="I65" i="35"/>
  <c r="H65" i="35"/>
  <c r="K65" i="35" s="1"/>
  <c r="F65" i="35"/>
  <c r="K64" i="35"/>
  <c r="I63" i="35"/>
  <c r="K63" i="35" s="1"/>
  <c r="H63" i="35"/>
  <c r="F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I42" i="35"/>
  <c r="H42" i="35"/>
  <c r="F42" i="35"/>
  <c r="K41" i="35"/>
  <c r="K40" i="35"/>
  <c r="I39" i="35"/>
  <c r="H39" i="35"/>
  <c r="F39" i="35"/>
  <c r="K39" i="35" s="1"/>
  <c r="K38" i="35"/>
  <c r="K37" i="35"/>
  <c r="K36" i="35"/>
  <c r="K35" i="35"/>
  <c r="K34" i="35"/>
  <c r="K33" i="35"/>
  <c r="K32" i="35"/>
  <c r="K31" i="35"/>
  <c r="K30" i="35"/>
  <c r="K29" i="35"/>
  <c r="K28" i="35"/>
  <c r="K27" i="35"/>
  <c r="K26" i="35"/>
  <c r="K25" i="35"/>
  <c r="K24" i="35"/>
  <c r="K23" i="35"/>
  <c r="K22" i="35"/>
  <c r="K21" i="35"/>
  <c r="H20" i="35"/>
  <c r="K20" i="35" s="1"/>
  <c r="K19" i="35"/>
  <c r="K18" i="35"/>
  <c r="K17" i="35"/>
  <c r="K16" i="35"/>
  <c r="H16" i="35"/>
  <c r="F16" i="35"/>
  <c r="K15" i="35"/>
  <c r="K14" i="35"/>
  <c r="K13" i="35"/>
  <c r="K12" i="35"/>
  <c r="K11" i="35"/>
  <c r="K10" i="35"/>
  <c r="K9" i="35"/>
  <c r="K8" i="35"/>
  <c r="K7" i="35"/>
  <c r="K6" i="35"/>
  <c r="K5" i="35"/>
  <c r="AP16" i="5" l="1"/>
  <c r="AQ16" i="5"/>
  <c r="AR16" i="5"/>
  <c r="AS16" i="5"/>
  <c r="AT16" i="5"/>
  <c r="F76" i="33"/>
  <c r="F75" i="33"/>
  <c r="F74" i="33"/>
  <c r="G69" i="33"/>
  <c r="G68" i="33"/>
  <c r="E67" i="33"/>
  <c r="G67" i="33" s="1"/>
  <c r="G66" i="33"/>
  <c r="G65" i="33"/>
  <c r="G64" i="33"/>
  <c r="G63" i="33"/>
  <c r="G62" i="33"/>
  <c r="G61" i="33"/>
  <c r="G60" i="33"/>
  <c r="G59" i="33"/>
  <c r="E58" i="33"/>
  <c r="G58" i="33" s="1"/>
  <c r="G57" i="33"/>
  <c r="G56" i="33"/>
  <c r="G55" i="33"/>
  <c r="G54" i="33"/>
  <c r="G53" i="33"/>
  <c r="G52" i="33"/>
  <c r="G51" i="33"/>
  <c r="G50" i="33"/>
  <c r="G49" i="33"/>
  <c r="G48" i="33"/>
  <c r="G47" i="33"/>
  <c r="G46" i="33"/>
  <c r="E45" i="33"/>
  <c r="G45" i="33" s="1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E26" i="33"/>
  <c r="G26" i="33" s="1"/>
  <c r="G25" i="33"/>
  <c r="G24" i="33"/>
  <c r="G23" i="33"/>
  <c r="G22" i="33"/>
  <c r="E21" i="33"/>
  <c r="G21" i="33" s="1"/>
  <c r="G20" i="33"/>
  <c r="E20" i="33"/>
  <c r="G19" i="33"/>
  <c r="G18" i="33"/>
  <c r="G17" i="33"/>
  <c r="E17" i="33"/>
  <c r="G16" i="33"/>
  <c r="G15" i="33"/>
  <c r="G14" i="33"/>
  <c r="G13" i="33"/>
  <c r="G12" i="33"/>
  <c r="G11" i="33"/>
  <c r="G10" i="33"/>
  <c r="G9" i="33"/>
  <c r="E8" i="33"/>
  <c r="G8" i="33" s="1"/>
  <c r="G7" i="33"/>
  <c r="E6" i="33"/>
  <c r="G6" i="33" s="1"/>
  <c r="E5" i="33"/>
  <c r="G5" i="33" s="1"/>
  <c r="K5" i="32" l="1"/>
  <c r="K6" i="32"/>
  <c r="K7" i="32"/>
  <c r="K8" i="32"/>
  <c r="K9" i="32"/>
  <c r="K10" i="32"/>
  <c r="K11" i="32"/>
  <c r="K12" i="32"/>
  <c r="K13" i="32"/>
  <c r="K14" i="32"/>
  <c r="K15" i="32"/>
  <c r="F16" i="32"/>
  <c r="H16" i="32"/>
  <c r="I16" i="32"/>
  <c r="K17" i="32"/>
  <c r="K18" i="32"/>
  <c r="K19" i="32"/>
  <c r="H20" i="32"/>
  <c r="K20" i="32" s="1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F39" i="32"/>
  <c r="H39" i="32"/>
  <c r="I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F65" i="32"/>
  <c r="H65" i="32"/>
  <c r="I65" i="32"/>
  <c r="K66" i="32"/>
  <c r="K67" i="32"/>
  <c r="K68" i="32"/>
  <c r="K69" i="32"/>
  <c r="I74" i="32"/>
  <c r="I75" i="32"/>
  <c r="I76" i="32"/>
  <c r="K16" i="32" l="1"/>
  <c r="K65" i="32"/>
  <c r="K39" i="32"/>
  <c r="AO16" i="5"/>
  <c r="AN16" i="5"/>
  <c r="AM16" i="5"/>
  <c r="AL16" i="5"/>
  <c r="AK16" i="5"/>
  <c r="F76" i="30"/>
  <c r="F75" i="30"/>
  <c r="F74" i="30"/>
  <c r="G69" i="30"/>
  <c r="G68" i="30"/>
  <c r="E67" i="30"/>
  <c r="G67" i="30" s="1"/>
  <c r="G66" i="30"/>
  <c r="G65" i="30"/>
  <c r="G64" i="30"/>
  <c r="G63" i="30"/>
  <c r="G62" i="30"/>
  <c r="G61" i="30"/>
  <c r="G60" i="30"/>
  <c r="G59" i="30"/>
  <c r="E58" i="30"/>
  <c r="G58" i="30" s="1"/>
  <c r="G57" i="30"/>
  <c r="G56" i="30"/>
  <c r="G55" i="30"/>
  <c r="G54" i="30"/>
  <c r="G53" i="30"/>
  <c r="G52" i="30"/>
  <c r="G51" i="30"/>
  <c r="G50" i="30"/>
  <c r="G49" i="30"/>
  <c r="G48" i="30"/>
  <c r="G47" i="30"/>
  <c r="G46" i="30"/>
  <c r="E45" i="30"/>
  <c r="G45" i="30" s="1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E26" i="30"/>
  <c r="G26" i="30" s="1"/>
  <c r="G25" i="30"/>
  <c r="G24" i="30"/>
  <c r="G23" i="30"/>
  <c r="G22" i="30"/>
  <c r="E21" i="30"/>
  <c r="G21" i="30" s="1"/>
  <c r="E20" i="30"/>
  <c r="G20" i="30" s="1"/>
  <c r="G19" i="30"/>
  <c r="G18" i="30"/>
  <c r="E17" i="30"/>
  <c r="G17" i="30" s="1"/>
  <c r="G16" i="30"/>
  <c r="G15" i="30"/>
  <c r="G14" i="30"/>
  <c r="G13" i="30"/>
  <c r="G12" i="30"/>
  <c r="G11" i="30"/>
  <c r="G10" i="30"/>
  <c r="G9" i="30"/>
  <c r="E8" i="30"/>
  <c r="G8" i="30" s="1"/>
  <c r="G7" i="30"/>
  <c r="G6" i="30"/>
  <c r="E5" i="30"/>
  <c r="G5" i="30" s="1"/>
  <c r="I76" i="29" l="1"/>
  <c r="I75" i="29"/>
  <c r="I74" i="29"/>
  <c r="K69" i="29"/>
  <c r="K68" i="29"/>
  <c r="K67" i="29"/>
  <c r="K66" i="29"/>
  <c r="K65" i="29"/>
  <c r="K64" i="29"/>
  <c r="K63" i="29"/>
  <c r="K62" i="29"/>
  <c r="K61" i="29"/>
  <c r="K60" i="29"/>
  <c r="K59" i="29"/>
  <c r="K58" i="29"/>
  <c r="K57" i="29"/>
  <c r="K56" i="29"/>
  <c r="K55" i="29"/>
  <c r="K54" i="29"/>
  <c r="K53" i="29"/>
  <c r="K52" i="29"/>
  <c r="K51" i="29"/>
  <c r="K50" i="29"/>
  <c r="K49" i="29"/>
  <c r="K48" i="29"/>
  <c r="K47" i="29"/>
  <c r="K46" i="29"/>
  <c r="K45" i="29"/>
  <c r="K44" i="29"/>
  <c r="K43" i="29"/>
  <c r="K42" i="29"/>
  <c r="K41" i="29"/>
  <c r="K40" i="29"/>
  <c r="K39" i="29"/>
  <c r="I38" i="29"/>
  <c r="H38" i="29"/>
  <c r="F38" i="29"/>
  <c r="K37" i="29"/>
  <c r="K36" i="29"/>
  <c r="K35" i="29"/>
  <c r="K34" i="29"/>
  <c r="K33" i="29"/>
  <c r="K32" i="29"/>
  <c r="K31" i="29"/>
  <c r="K30" i="29"/>
  <c r="K29" i="29"/>
  <c r="K28" i="29"/>
  <c r="K27" i="29"/>
  <c r="K26" i="29"/>
  <c r="K25" i="29"/>
  <c r="K24" i="29"/>
  <c r="K23" i="29"/>
  <c r="K22" i="29"/>
  <c r="K21" i="29"/>
  <c r="H20" i="29"/>
  <c r="K20" i="29" s="1"/>
  <c r="K19" i="29"/>
  <c r="K18" i="29"/>
  <c r="I17" i="29"/>
  <c r="H17" i="29"/>
  <c r="K17" i="29" s="1"/>
  <c r="F17" i="29"/>
  <c r="K16" i="29"/>
  <c r="K15" i="29"/>
  <c r="K14" i="29"/>
  <c r="K13" i="29"/>
  <c r="F12" i="29"/>
  <c r="K12" i="29" s="1"/>
  <c r="K11" i="29"/>
  <c r="K10" i="29"/>
  <c r="K9" i="29"/>
  <c r="K8" i="29"/>
  <c r="K7" i="29"/>
  <c r="K6" i="29"/>
  <c r="K5" i="29"/>
  <c r="K38" i="29" l="1"/>
  <c r="AJ16" i="5"/>
  <c r="AI16" i="5"/>
  <c r="AH16" i="5"/>
  <c r="AG16" i="5"/>
  <c r="AF16" i="5"/>
  <c r="F75" i="27"/>
  <c r="F74" i="27"/>
  <c r="F73" i="27"/>
  <c r="G68" i="27"/>
  <c r="G67" i="27"/>
  <c r="G66" i="27"/>
  <c r="E66" i="27"/>
  <c r="G65" i="27"/>
  <c r="G64" i="27"/>
  <c r="G63" i="27"/>
  <c r="G62" i="27"/>
  <c r="G61" i="27"/>
  <c r="G60" i="27"/>
  <c r="G59" i="27"/>
  <c r="G58" i="27"/>
  <c r="E57" i="27"/>
  <c r="G57" i="27" s="1"/>
  <c r="G56" i="27"/>
  <c r="G55" i="27"/>
  <c r="G54" i="27"/>
  <c r="G53" i="27"/>
  <c r="G52" i="27"/>
  <c r="G51" i="27"/>
  <c r="G50" i="27"/>
  <c r="G49" i="27"/>
  <c r="G48" i="27"/>
  <c r="G47" i="27"/>
  <c r="G46" i="27"/>
  <c r="E45" i="27"/>
  <c r="G45" i="27" s="1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E26" i="27"/>
  <c r="G26" i="27" s="1"/>
  <c r="G25" i="27"/>
  <c r="G24" i="27"/>
  <c r="G23" i="27"/>
  <c r="G22" i="27"/>
  <c r="E21" i="27"/>
  <c r="G21" i="27" s="1"/>
  <c r="E20" i="27"/>
  <c r="G20" i="27" s="1"/>
  <c r="G19" i="27"/>
  <c r="G18" i="27"/>
  <c r="E17" i="27"/>
  <c r="G17" i="27" s="1"/>
  <c r="G16" i="27"/>
  <c r="G15" i="27"/>
  <c r="G14" i="27"/>
  <c r="G13" i="27"/>
  <c r="G12" i="27"/>
  <c r="G11" i="27"/>
  <c r="G10" i="27"/>
  <c r="G9" i="27"/>
  <c r="E8" i="27"/>
  <c r="G8" i="27" s="1"/>
  <c r="G7" i="27"/>
  <c r="G6" i="27"/>
  <c r="E5" i="27"/>
  <c r="G5" i="27" s="1"/>
  <c r="I75" i="26" l="1"/>
  <c r="I74" i="26"/>
  <c r="I73" i="26"/>
  <c r="K68" i="26"/>
  <c r="K67" i="26"/>
  <c r="K66" i="26"/>
  <c r="K65" i="26"/>
  <c r="K64" i="26"/>
  <c r="K63" i="26"/>
  <c r="K62" i="26"/>
  <c r="K61" i="26"/>
  <c r="K60" i="26"/>
  <c r="K59" i="26"/>
  <c r="K58" i="26"/>
  <c r="K57" i="26"/>
  <c r="K56" i="26"/>
  <c r="K55" i="26"/>
  <c r="K54" i="26"/>
  <c r="K53" i="26"/>
  <c r="K52" i="26"/>
  <c r="K51" i="26"/>
  <c r="K50" i="26"/>
  <c r="K49" i="26"/>
  <c r="K48" i="26"/>
  <c r="K47" i="26"/>
  <c r="I47" i="26"/>
  <c r="H47" i="26"/>
  <c r="F47" i="26"/>
  <c r="K46" i="26"/>
  <c r="K45" i="26"/>
  <c r="K44" i="26"/>
  <c r="K43" i="26"/>
  <c r="K42" i="26"/>
  <c r="K41" i="26"/>
  <c r="K40" i="26"/>
  <c r="I39" i="26"/>
  <c r="H39" i="26"/>
  <c r="F39" i="26"/>
  <c r="I38" i="26"/>
  <c r="H38" i="26"/>
  <c r="F38" i="26"/>
  <c r="K37" i="26"/>
  <c r="K36" i="26"/>
  <c r="I35" i="26"/>
  <c r="H35" i="26"/>
  <c r="F35" i="26"/>
  <c r="K34" i="26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H20" i="26"/>
  <c r="K20" i="26" s="1"/>
  <c r="F20" i="26"/>
  <c r="K19" i="26"/>
  <c r="K18" i="26"/>
  <c r="K17" i="26"/>
  <c r="I17" i="26"/>
  <c r="H17" i="26"/>
  <c r="F17" i="26"/>
  <c r="K16" i="26"/>
  <c r="K15" i="26"/>
  <c r="K14" i="26"/>
  <c r="K13" i="26"/>
  <c r="I12" i="26"/>
  <c r="H12" i="26"/>
  <c r="F12" i="26"/>
  <c r="E12" i="26"/>
  <c r="K11" i="26"/>
  <c r="K10" i="26"/>
  <c r="K9" i="26"/>
  <c r="K8" i="26"/>
  <c r="K7" i="26"/>
  <c r="K6" i="26"/>
  <c r="K5" i="26"/>
  <c r="K12" i="26" l="1"/>
  <c r="K38" i="26"/>
  <c r="K39" i="26"/>
  <c r="K35" i="26"/>
  <c r="AA16" i="5"/>
  <c r="AB16" i="5"/>
  <c r="AC16" i="5"/>
  <c r="AD16" i="5"/>
  <c r="AE16" i="5"/>
  <c r="F67" i="24" l="1"/>
  <c r="F66" i="24"/>
  <c r="F65" i="24"/>
  <c r="G60" i="24"/>
  <c r="G59" i="24"/>
  <c r="G58" i="24"/>
  <c r="E58" i="24"/>
  <c r="G57" i="24"/>
  <c r="G56" i="24"/>
  <c r="G55" i="24"/>
  <c r="G54" i="24"/>
  <c r="G53" i="24"/>
  <c r="G52" i="24"/>
  <c r="G51" i="24"/>
  <c r="G50" i="24"/>
  <c r="G49" i="24"/>
  <c r="E49" i="24"/>
  <c r="G48" i="24"/>
  <c r="G47" i="24"/>
  <c r="G46" i="24"/>
  <c r="G45" i="24"/>
  <c r="G44" i="24"/>
  <c r="G43" i="24"/>
  <c r="G42" i="24"/>
  <c r="G41" i="24"/>
  <c r="E40" i="24"/>
  <c r="G40" i="24" s="1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E19" i="24"/>
  <c r="G18" i="24"/>
  <c r="G17" i="24"/>
  <c r="G16" i="24"/>
  <c r="E15" i="24"/>
  <c r="G15" i="24" s="1"/>
  <c r="G14" i="24"/>
  <c r="G13" i="24"/>
  <c r="G12" i="24"/>
  <c r="G11" i="24"/>
  <c r="G10" i="24"/>
  <c r="G9" i="24"/>
  <c r="G8" i="24"/>
  <c r="G7" i="24"/>
  <c r="E7" i="24"/>
  <c r="G6" i="24"/>
  <c r="G5" i="24"/>
  <c r="I67" i="23" l="1"/>
  <c r="I66" i="23"/>
  <c r="I65" i="23"/>
  <c r="K60" i="23"/>
  <c r="K59" i="23"/>
  <c r="F58" i="23"/>
  <c r="K58" i="23" s="1"/>
  <c r="K57" i="23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I31" i="23"/>
  <c r="H31" i="23"/>
  <c r="F31" i="23"/>
  <c r="E31" i="23"/>
  <c r="K31" i="23" s="1"/>
  <c r="K30" i="23"/>
  <c r="K29" i="23"/>
  <c r="K28" i="23"/>
  <c r="K27" i="23"/>
  <c r="K26" i="23"/>
  <c r="E25" i="23"/>
  <c r="K25" i="23" s="1"/>
  <c r="K24" i="23"/>
  <c r="K23" i="23"/>
  <c r="K22" i="23"/>
  <c r="K21" i="23"/>
  <c r="K20" i="23"/>
  <c r="K19" i="23"/>
  <c r="I18" i="23"/>
  <c r="H18" i="23"/>
  <c r="F18" i="23"/>
  <c r="E18" i="23"/>
  <c r="K17" i="23"/>
  <c r="K16" i="23"/>
  <c r="K15" i="23"/>
  <c r="K14" i="23"/>
  <c r="K13" i="23"/>
  <c r="K12" i="23"/>
  <c r="F11" i="23"/>
  <c r="K11" i="23" s="1"/>
  <c r="K10" i="23"/>
  <c r="K9" i="23"/>
  <c r="K8" i="23"/>
  <c r="K7" i="23"/>
  <c r="K6" i="23"/>
  <c r="K5" i="23"/>
  <c r="K18" i="23" l="1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F52" i="21" l="1"/>
  <c r="F51" i="21"/>
  <c r="F49" i="21"/>
  <c r="G44" i="21"/>
  <c r="E43" i="21"/>
  <c r="G43" i="21" s="1"/>
  <c r="G42" i="21"/>
  <c r="G41" i="21"/>
  <c r="G40" i="21"/>
  <c r="G39" i="21"/>
  <c r="G38" i="21"/>
  <c r="E37" i="21"/>
  <c r="G37" i="21" s="1"/>
  <c r="G36" i="21"/>
  <c r="G35" i="21"/>
  <c r="G34" i="21"/>
  <c r="G33" i="21"/>
  <c r="G32" i="21"/>
  <c r="G31" i="21"/>
  <c r="E31" i="21"/>
  <c r="G30" i="21"/>
  <c r="G29" i="21"/>
  <c r="G28" i="21"/>
  <c r="G27" i="21"/>
  <c r="G26" i="21"/>
  <c r="G25" i="21"/>
  <c r="G24" i="21"/>
  <c r="E24" i="21"/>
  <c r="G23" i="21"/>
  <c r="G22" i="21"/>
  <c r="G21" i="21"/>
  <c r="E20" i="21"/>
  <c r="G20" i="21" s="1"/>
  <c r="G19" i="21"/>
  <c r="G18" i="21"/>
  <c r="E17" i="21"/>
  <c r="G17" i="21" s="1"/>
  <c r="G16" i="21"/>
  <c r="E16" i="21"/>
  <c r="G15" i="21"/>
  <c r="G14" i="21"/>
  <c r="G13" i="21"/>
  <c r="E13" i="21"/>
  <c r="G12" i="21"/>
  <c r="G11" i="21"/>
  <c r="G10" i="21"/>
  <c r="G9" i="21"/>
  <c r="G8" i="21"/>
  <c r="G7" i="21"/>
  <c r="G6" i="21"/>
  <c r="E6" i="21"/>
  <c r="G5" i="21"/>
  <c r="I52" i="20" l="1"/>
  <c r="I51" i="20"/>
  <c r="I50" i="20"/>
  <c r="K45" i="20"/>
  <c r="I44" i="20"/>
  <c r="H44" i="20"/>
  <c r="F44" i="20"/>
  <c r="K44" i="20" s="1"/>
  <c r="K43" i="20"/>
  <c r="K42" i="20"/>
  <c r="K41" i="20"/>
  <c r="I40" i="20"/>
  <c r="H40" i="20"/>
  <c r="F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J10" i="20"/>
  <c r="I10" i="20"/>
  <c r="H10" i="20"/>
  <c r="F10" i="20"/>
  <c r="K9" i="20"/>
  <c r="K8" i="20"/>
  <c r="K7" i="20"/>
  <c r="K6" i="20"/>
  <c r="K5" i="20"/>
  <c r="K10" i="20" l="1"/>
  <c r="K40" i="20"/>
  <c r="B11" i="6"/>
  <c r="F49" i="18" l="1"/>
  <c r="F48" i="18"/>
  <c r="F47" i="18"/>
  <c r="G42" i="18"/>
  <c r="E41" i="18"/>
  <c r="G41" i="18" s="1"/>
  <c r="G40" i="18"/>
  <c r="G39" i="18"/>
  <c r="G38" i="18"/>
  <c r="G37" i="18"/>
  <c r="G36" i="18"/>
  <c r="E35" i="18"/>
  <c r="G35" i="18" s="1"/>
  <c r="G34" i="18"/>
  <c r="G33" i="18"/>
  <c r="G32" i="18"/>
  <c r="G31" i="18"/>
  <c r="G30" i="18"/>
  <c r="E29" i="18"/>
  <c r="G29" i="18" s="1"/>
  <c r="G28" i="18"/>
  <c r="G27" i="18"/>
  <c r="G26" i="18"/>
  <c r="G25" i="18"/>
  <c r="E24" i="18"/>
  <c r="G24" i="18" s="1"/>
  <c r="G23" i="18"/>
  <c r="G22" i="18"/>
  <c r="G21" i="18"/>
  <c r="G20" i="18"/>
  <c r="G19" i="18"/>
  <c r="G18" i="18"/>
  <c r="E17" i="18"/>
  <c r="G17" i="18" s="1"/>
  <c r="E16" i="18"/>
  <c r="G16" i="18" s="1"/>
  <c r="G15" i="18"/>
  <c r="G14" i="18"/>
  <c r="E13" i="18"/>
  <c r="G13" i="18" s="1"/>
  <c r="G12" i="18"/>
  <c r="G11" i="18"/>
  <c r="G10" i="18"/>
  <c r="G9" i="18"/>
  <c r="G8" i="18"/>
  <c r="G7" i="18"/>
  <c r="G6" i="18"/>
  <c r="G5" i="18"/>
  <c r="I49" i="17" l="1"/>
  <c r="D48" i="17"/>
  <c r="I48" i="17" s="1"/>
  <c r="I47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F47" i="15" l="1"/>
  <c r="F46" i="15"/>
  <c r="E41" i="15"/>
  <c r="G41" i="15" s="1"/>
  <c r="E40" i="15"/>
  <c r="G40" i="15" s="1"/>
  <c r="G39" i="15"/>
  <c r="G38" i="15"/>
  <c r="G37" i="15"/>
  <c r="G36" i="15"/>
  <c r="G35" i="15"/>
  <c r="G34" i="15"/>
  <c r="E33" i="15"/>
  <c r="G33" i="15" s="1"/>
  <c r="G32" i="15"/>
  <c r="G31" i="15"/>
  <c r="G30" i="15"/>
  <c r="G29" i="15"/>
  <c r="E28" i="15"/>
  <c r="G28" i="15" s="1"/>
  <c r="G27" i="15"/>
  <c r="G26" i="15"/>
  <c r="G25" i="15"/>
  <c r="G24" i="15"/>
  <c r="G23" i="15"/>
  <c r="G22" i="15"/>
  <c r="E21" i="15"/>
  <c r="G21" i="15" s="1"/>
  <c r="F20" i="15"/>
  <c r="G20" i="15" s="1"/>
  <c r="G19" i="15"/>
  <c r="G18" i="15"/>
  <c r="F17" i="15"/>
  <c r="G17" i="15" s="1"/>
  <c r="F16" i="15"/>
  <c r="G16" i="15" s="1"/>
  <c r="G15" i="15"/>
  <c r="G14" i="15"/>
  <c r="E13" i="15"/>
  <c r="G13" i="15" s="1"/>
  <c r="E12" i="15"/>
  <c r="G12" i="15" s="1"/>
  <c r="E11" i="15"/>
  <c r="G11" i="15" s="1"/>
  <c r="G10" i="15"/>
  <c r="G9" i="15"/>
  <c r="G8" i="15"/>
  <c r="G7" i="15"/>
  <c r="G6" i="15"/>
  <c r="F5" i="15"/>
  <c r="G5" i="15" s="1"/>
  <c r="H48" i="14" l="1"/>
  <c r="D47" i="14"/>
  <c r="H47" i="14" s="1"/>
  <c r="J42" i="14"/>
  <c r="J41" i="14"/>
  <c r="J40" i="14"/>
  <c r="J39" i="14"/>
  <c r="J38" i="14"/>
  <c r="J37" i="14"/>
  <c r="J36" i="14"/>
  <c r="J35" i="14"/>
  <c r="J34" i="14"/>
  <c r="J33" i="14"/>
  <c r="E33" i="14"/>
  <c r="E32" i="14"/>
  <c r="J32" i="14" s="1"/>
  <c r="J31" i="14"/>
  <c r="J30" i="14"/>
  <c r="J29" i="14"/>
  <c r="J28" i="14"/>
  <c r="J27" i="14"/>
  <c r="J26" i="14"/>
  <c r="G25" i="14"/>
  <c r="F25" i="14"/>
  <c r="J25" i="14" s="1"/>
  <c r="J24" i="14"/>
  <c r="J23" i="14"/>
  <c r="J22" i="14"/>
  <c r="E21" i="14"/>
  <c r="J21" i="14" s="1"/>
  <c r="J20" i="14"/>
  <c r="J19" i="14"/>
  <c r="J18" i="14"/>
  <c r="J17" i="14"/>
  <c r="J16" i="14"/>
  <c r="J15" i="14"/>
  <c r="G14" i="14"/>
  <c r="J14" i="14" s="1"/>
  <c r="F14" i="14"/>
  <c r="J13" i="14"/>
  <c r="J12" i="14"/>
  <c r="J11" i="14"/>
  <c r="J10" i="14"/>
  <c r="J9" i="14"/>
  <c r="J8" i="14"/>
  <c r="J7" i="14"/>
  <c r="J6" i="14"/>
  <c r="J5" i="14"/>
  <c r="F47" i="12" l="1"/>
  <c r="F46" i="12"/>
  <c r="F45" i="12"/>
  <c r="E40" i="12"/>
  <c r="G40" i="12" s="1"/>
  <c r="E39" i="12"/>
  <c r="G39" i="12" s="1"/>
  <c r="G38" i="12"/>
  <c r="G37" i="12"/>
  <c r="G36" i="12"/>
  <c r="G35" i="12"/>
  <c r="G34" i="12"/>
  <c r="G33" i="12"/>
  <c r="G32" i="12"/>
  <c r="E31" i="12"/>
  <c r="G31" i="12" s="1"/>
  <c r="E30" i="12"/>
  <c r="G30" i="12" s="1"/>
  <c r="G29" i="12"/>
  <c r="G28" i="12"/>
  <c r="G27" i="12"/>
  <c r="E26" i="12"/>
  <c r="G26" i="12" s="1"/>
  <c r="G25" i="12"/>
  <c r="G24" i="12"/>
  <c r="G23" i="12"/>
  <c r="G22" i="12"/>
  <c r="G21" i="12"/>
  <c r="E20" i="12"/>
  <c r="G20" i="12" s="1"/>
  <c r="G19" i="12"/>
  <c r="G18" i="12"/>
  <c r="G17" i="12"/>
  <c r="G16" i="12"/>
  <c r="E15" i="12"/>
  <c r="G15" i="12" s="1"/>
  <c r="E14" i="12"/>
  <c r="G14" i="12" s="1"/>
  <c r="E13" i="12"/>
  <c r="G13" i="12" s="1"/>
  <c r="G12" i="12"/>
  <c r="G11" i="12"/>
  <c r="G10" i="12"/>
  <c r="G9" i="12"/>
  <c r="G8" i="12"/>
  <c r="G7" i="12"/>
  <c r="G6" i="12"/>
  <c r="G5" i="12"/>
  <c r="H47" i="11" l="1"/>
  <c r="H46" i="11"/>
  <c r="H45" i="11"/>
  <c r="J40" i="11"/>
  <c r="H40" i="11"/>
  <c r="G40" i="11"/>
  <c r="F40" i="11"/>
  <c r="J39" i="11"/>
  <c r="J38" i="11"/>
  <c r="J37" i="11"/>
  <c r="J36" i="11"/>
  <c r="J35" i="11"/>
  <c r="J34" i="11"/>
  <c r="E33" i="11"/>
  <c r="J33" i="11" s="1"/>
  <c r="H32" i="11"/>
  <c r="J32" i="11" s="1"/>
  <c r="G32" i="11"/>
  <c r="F32" i="11"/>
  <c r="H31" i="11"/>
  <c r="J31" i="11" s="1"/>
  <c r="G31" i="11"/>
  <c r="F31" i="11"/>
  <c r="E30" i="11"/>
  <c r="J30" i="11" s="1"/>
  <c r="E29" i="11"/>
  <c r="J29" i="11" s="1"/>
  <c r="J28" i="11"/>
  <c r="J27" i="11"/>
  <c r="H26" i="11"/>
  <c r="G26" i="11"/>
  <c r="F26" i="11"/>
  <c r="J25" i="11"/>
  <c r="J24" i="11"/>
  <c r="J23" i="11"/>
  <c r="J22" i="11"/>
  <c r="J21" i="11"/>
  <c r="E20" i="11"/>
  <c r="J20" i="11" s="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E5" i="11"/>
  <c r="J5" i="11" s="1"/>
  <c r="J26" i="11" l="1"/>
  <c r="D50" i="3"/>
  <c r="F50" i="3" s="1"/>
  <c r="F49" i="3"/>
  <c r="F48" i="3"/>
  <c r="E43" i="3"/>
  <c r="G43" i="3" s="1"/>
  <c r="E42" i="3"/>
  <c r="G42" i="3" s="1"/>
  <c r="G41" i="3"/>
  <c r="G40" i="3"/>
  <c r="G39" i="3"/>
  <c r="G38" i="3"/>
  <c r="G37" i="3"/>
  <c r="G36" i="3"/>
  <c r="G35" i="3"/>
  <c r="E34" i="3"/>
  <c r="G34" i="3" s="1"/>
  <c r="G33" i="3"/>
  <c r="E32" i="3"/>
  <c r="G32" i="3" s="1"/>
  <c r="G31" i="3"/>
  <c r="G30" i="3"/>
  <c r="G29" i="3"/>
  <c r="G28" i="3"/>
  <c r="E27" i="3"/>
  <c r="G27" i="3" s="1"/>
  <c r="G26" i="3"/>
  <c r="G25" i="3"/>
  <c r="G24" i="3"/>
  <c r="G23" i="3"/>
  <c r="G22" i="3"/>
  <c r="G21" i="3"/>
  <c r="E20" i="3"/>
  <c r="G20" i="3" s="1"/>
  <c r="G19" i="3"/>
  <c r="G18" i="3"/>
  <c r="G17" i="3"/>
  <c r="G16" i="3"/>
  <c r="E15" i="3"/>
  <c r="G15" i="3" s="1"/>
  <c r="E14" i="3"/>
  <c r="G14" i="3" s="1"/>
  <c r="E13" i="3"/>
  <c r="G13" i="3" s="1"/>
  <c r="G12" i="3"/>
  <c r="G11" i="3"/>
  <c r="G10" i="3"/>
  <c r="G9" i="3"/>
  <c r="G8" i="3"/>
  <c r="G7" i="3"/>
  <c r="G6" i="3"/>
  <c r="G5" i="3"/>
  <c r="H50" i="2" l="1"/>
  <c r="H49" i="2"/>
  <c r="H48" i="2"/>
  <c r="H43" i="2"/>
  <c r="G43" i="2"/>
  <c r="F43" i="2"/>
  <c r="E43" i="2"/>
  <c r="J42" i="2"/>
  <c r="J41" i="2"/>
  <c r="J40" i="2"/>
  <c r="J39" i="2"/>
  <c r="J38" i="2"/>
  <c r="J37" i="2"/>
  <c r="E36" i="2"/>
  <c r="J36" i="2" s="1"/>
  <c r="J35" i="2"/>
  <c r="H34" i="2"/>
  <c r="G34" i="2"/>
  <c r="F34" i="2"/>
  <c r="E34" i="2"/>
  <c r="J33" i="2"/>
  <c r="E32" i="2"/>
  <c r="J32" i="2" s="1"/>
  <c r="E31" i="2"/>
  <c r="J31" i="2" s="1"/>
  <c r="E30" i="2"/>
  <c r="J30" i="2" s="1"/>
  <c r="J29" i="2"/>
  <c r="H28" i="2"/>
  <c r="G28" i="2"/>
  <c r="F28" i="2"/>
  <c r="H27" i="2"/>
  <c r="G27" i="2"/>
  <c r="F27" i="2"/>
  <c r="E27" i="2"/>
  <c r="J26" i="2"/>
  <c r="J25" i="2"/>
  <c r="J24" i="2"/>
  <c r="H23" i="2"/>
  <c r="G23" i="2"/>
  <c r="F23" i="2"/>
  <c r="E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H8" i="2"/>
  <c r="G8" i="2"/>
  <c r="F8" i="2"/>
  <c r="E8" i="2"/>
  <c r="H7" i="2"/>
  <c r="G7" i="2"/>
  <c r="F7" i="2"/>
  <c r="E7" i="2"/>
  <c r="J6" i="2"/>
  <c r="E5" i="2"/>
  <c r="J5" i="2" s="1"/>
  <c r="J7" i="2" l="1"/>
  <c r="J8" i="2"/>
  <c r="J34" i="2"/>
  <c r="J43" i="2"/>
  <c r="J27" i="2"/>
  <c r="J28" i="2"/>
  <c r="J23" i="2"/>
</calcChain>
</file>

<file path=xl/comments1.xml><?xml version="1.0" encoding="utf-8"?>
<comments xmlns="http://schemas.openxmlformats.org/spreadsheetml/2006/main">
  <authors>
    <author>User</author>
  </authors>
  <commentList>
    <comment ref="B60" authorId="0" shapeId="0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68" authorId="0" shapeId="0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B69" authorId="0" shapeId="0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B69" authorId="0" shapeId="0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B69" authorId="0" shapeId="0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B68" authorId="0" shapeId="0">
      <text>
        <r>
          <rPr>
            <b/>
            <sz val="9"/>
            <color indexed="81"/>
            <rFont val="Segoe UI"/>
            <charset val="1"/>
          </rPr>
          <t>User: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B69" authorId="0" shapeId="0">
      <text>
        <r>
          <rPr>
            <b/>
            <sz val="9"/>
            <color indexed="81"/>
            <rFont val="Segoe UI"/>
            <charset val="1"/>
          </rPr>
          <t>User: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<sst xmlns="http://schemas.openxmlformats.org/spreadsheetml/2006/main" count="9265" uniqueCount="454">
  <si>
    <t>PESSOAL - IDENTIFICAÇÃO - JANEIRO - 2023</t>
  </si>
  <si>
    <t>EMPREGADOS</t>
  </si>
  <si>
    <t>NOME</t>
  </si>
  <si>
    <t>CPF</t>
  </si>
  <si>
    <t>MATRÍCULA</t>
  </si>
  <si>
    <t>CARGO</t>
  </si>
  <si>
    <t>FUNÇÃO</t>
  </si>
  <si>
    <t>LOTAÇÃO</t>
  </si>
  <si>
    <t>REGIME JURÍDICO</t>
  </si>
  <si>
    <t xml:space="preserve">JORNADA </t>
  </si>
  <si>
    <t>DATA CONTRATAÇÃO/POSSE</t>
  </si>
  <si>
    <t>DATA DESLIGAMENTO</t>
  </si>
  <si>
    <t>ALINE DOS SANTOS SILVA</t>
  </si>
  <si>
    <t>113.XXX.XXX-07</t>
  </si>
  <si>
    <t>Assistente III – Nível V</t>
  </si>
  <si>
    <t>Assistente  Administrativo</t>
  </si>
  <si>
    <t>Gerência de Credenciamento e Acreditação</t>
  </si>
  <si>
    <t>CLT</t>
  </si>
  <si>
    <t>40 horas semanais</t>
  </si>
  <si>
    <t>ALINE FERREIRA DE PONTES</t>
  </si>
  <si>
    <t>715.XXX.XXX-53</t>
  </si>
  <si>
    <t>Analista Técnico III – Nível V</t>
  </si>
  <si>
    <t>Analista de Avaliação e Credenciamento</t>
  </si>
  <si>
    <t>Gerência de Avaliação e Credenciamento</t>
  </si>
  <si>
    <t>ANTÔNIO CARLOS CASTILHO DOS SANTOS</t>
  </si>
  <si>
    <t>694.XXX.XXX-04</t>
  </si>
  <si>
    <t>Analista Técnico III– Nível V</t>
  </si>
  <si>
    <t>Analista Jurídico</t>
  </si>
  <si>
    <t>Assessoria Jurídica</t>
  </si>
  <si>
    <t>ANTONIO CESAR DI GIORGIO PERES</t>
  </si>
  <si>
    <t>715.XXX.XXX-15</t>
  </si>
  <si>
    <t>Analista de ATER, Formação e Qualificação</t>
  </si>
  <si>
    <t>Gerência de ATER, Formação e Qualificação</t>
  </si>
  <si>
    <t>BARBARA MICHELLE GARCIA FONSECA</t>
  </si>
  <si>
    <t>937.XXX.XXX-34</t>
  </si>
  <si>
    <t xml:space="preserve">Gerência de Avaliação e Credenciamento </t>
  </si>
  <si>
    <t>CARLOS ROBERTO FERREIRA DE ARAUJO</t>
  </si>
  <si>
    <t>516.XXX.XXX-53</t>
  </si>
  <si>
    <t>Motorista Executivo – Nível V</t>
  </si>
  <si>
    <t xml:space="preserve">Motorista Executivo </t>
  </si>
  <si>
    <t>Presidência</t>
  </si>
  <si>
    <t>DIEGO ANTÔNIO COLMAN</t>
  </si>
  <si>
    <t>989.XXX.XXX-15</t>
  </si>
  <si>
    <t>Assessor III – Nível V</t>
  </si>
  <si>
    <t>Assessor Jurídico</t>
  </si>
  <si>
    <t>DOUGLAS FERREIRA DA FONSECA</t>
  </si>
  <si>
    <t>838.XXX.XXX-04</t>
  </si>
  <si>
    <t>Analista de Tecnologia e Inovação</t>
  </si>
  <si>
    <t>Gerência de Tecnologia e Inovação</t>
  </si>
  <si>
    <t>EDVALDO DANTAS DE OLIVEIRA JÚNIOR</t>
  </si>
  <si>
    <t>737.XXX.XXX-49</t>
  </si>
  <si>
    <t>Analista Técnico I – Nível I</t>
  </si>
  <si>
    <t>Analista Contábil e Financeiro</t>
  </si>
  <si>
    <t>Gerência Administrativa Financeira</t>
  </si>
  <si>
    <t>EMERSON LESSA FELIPE</t>
  </si>
  <si>
    <t>834.XXX.XXX-91</t>
  </si>
  <si>
    <t>Analista de Logística</t>
  </si>
  <si>
    <t>Gerência de Logística</t>
  </si>
  <si>
    <t>ERICKSEN RODRIGUES MOREIRA</t>
  </si>
  <si>
    <t>051.XXX.XXX-71</t>
  </si>
  <si>
    <t>Analista Técnico I – Nível V</t>
  </si>
  <si>
    <t>EVERTON EMANUAL AIRES NATEL</t>
  </si>
  <si>
    <t>041.XXX.XXX-13</t>
  </si>
  <si>
    <t>Analista Técnico I - Nível I</t>
  </si>
  <si>
    <t>FERNANDA DA SILVA ARAUJO</t>
  </si>
  <si>
    <t>047.XXX.XXX-51</t>
  </si>
  <si>
    <t>Analista Admnistrativo</t>
  </si>
  <si>
    <t>FLAMARION ALENCAR CAVALCANTE</t>
  </si>
  <si>
    <t>346.XXX.XXX-49</t>
  </si>
  <si>
    <t>FRANCISCO ALVES DE QUEIROZ JÚNIOR</t>
  </si>
  <si>
    <t>465.XXX.XXX-34</t>
  </si>
  <si>
    <t>Gerente - Nível V</t>
  </si>
  <si>
    <t>Gerente de Negócios e Monitoramento</t>
  </si>
  <si>
    <t xml:space="preserve">Gerência de Negócios e Monitoramento </t>
  </si>
  <si>
    <t>HÉLIO GERMANO JÚNIOR</t>
  </si>
  <si>
    <t>935.XXX.XXX-53</t>
  </si>
  <si>
    <t>Assessor III – Nível I</t>
  </si>
  <si>
    <t>Assessor Técnico</t>
  </si>
  <si>
    <t>IRACEMA DE PAULA DE LIMA FREITAS</t>
  </si>
  <si>
    <t>326.XXX.XXX-10</t>
  </si>
  <si>
    <t>Gerência de  ATER, Formação e Qualificação</t>
  </si>
  <si>
    <t>JOSÉ FELDKIRCHER</t>
  </si>
  <si>
    <t>231.XXX.XXX-53</t>
  </si>
  <si>
    <t>JOSÉ SILVA SOARES JÚNIOR</t>
  </si>
  <si>
    <t>087.XXX.XXX-39</t>
  </si>
  <si>
    <t>Gerente – Nível V</t>
  </si>
  <si>
    <t>Gerente de Logística</t>
  </si>
  <si>
    <t>JOSÉ VITOR LIMA DANTAS</t>
  </si>
  <si>
    <t>069.XXX.XXX-07</t>
  </si>
  <si>
    <t>JULIANA GOMES BARBOSA</t>
  </si>
  <si>
    <t>953.XXX.XXX-53</t>
  </si>
  <si>
    <t>Gerência de Acreditação e Credenciamento</t>
  </si>
  <si>
    <t>KENYA DA SILVA SOUSA</t>
  </si>
  <si>
    <t>042.XXX.XXX-23</t>
  </si>
  <si>
    <t>KEYLLY MATEUS NORONHA</t>
  </si>
  <si>
    <t>782.XXX.XXX-34</t>
  </si>
  <si>
    <t>Assessora Técnica</t>
  </si>
  <si>
    <t>LIS JULIE SÁ DE ARAÚJO</t>
  </si>
  <si>
    <t>041.XXX.XXX-86</t>
  </si>
  <si>
    <t>Analista de Negócios e Monitoramento</t>
  </si>
  <si>
    <t>Gerência de Negócios e Monitoramento</t>
  </si>
  <si>
    <t>LUIS FERNANDO TIVIDINI DE OLIVEIRA</t>
  </si>
  <si>
    <t>664.XXX.XXX-20</t>
  </si>
  <si>
    <t>MARIA MADALENA PEREIRA BANDEIRA</t>
  </si>
  <si>
    <t>949.XXX.XXX-34</t>
  </si>
  <si>
    <t>Analista Técnico I - Nível V</t>
  </si>
  <si>
    <t>MIRIAN PATRICIA AMORIM</t>
  </si>
  <si>
    <t>238.XXX.XXX-49</t>
  </si>
  <si>
    <t>Gerente Administrativa Financeira</t>
  </si>
  <si>
    <t>MURILLO IGOR ALVES DOS SANTOS DE PAULA</t>
  </si>
  <si>
    <t>055.XXX.XXX-00</t>
  </si>
  <si>
    <t>Jovem Aprendiz</t>
  </si>
  <si>
    <t>Administrativo</t>
  </si>
  <si>
    <t>20 horas semanais</t>
  </si>
  <si>
    <t>NATHÁLIA AUGUSTA SARTORELO</t>
  </si>
  <si>
    <t>043.XXX.XXX-16</t>
  </si>
  <si>
    <t>Assistente Administrativo III – Nível V</t>
  </si>
  <si>
    <t>Diretoria Técnica</t>
  </si>
  <si>
    <t>PATRÍCIA HONORATO DE CARVALHO</t>
  </si>
  <si>
    <t>037.XXX.XXX-16</t>
  </si>
  <si>
    <t>Gerente – Nível III</t>
  </si>
  <si>
    <t>Gerente de Avaliação e Credenciamento</t>
  </si>
  <si>
    <t>RENATA BRACARENSE FANTINI</t>
  </si>
  <si>
    <t>029.XXX.XXX-12</t>
  </si>
  <si>
    <t>Chefe de Gabinete</t>
  </si>
  <si>
    <t>ROBERTA MAÇADA LANGE KUTSCHER</t>
  </si>
  <si>
    <t>691.XXX.XXX-91</t>
  </si>
  <si>
    <t>SÉRGIO BIRON BURGARDT</t>
  </si>
  <si>
    <t>544.XXX.XXX-15</t>
  </si>
  <si>
    <t>SHIRLEY DE FARIA SOARES DE CARVALHO</t>
  </si>
  <si>
    <t>267.XXX.XXX-72</t>
  </si>
  <si>
    <t>Assessora de Controle Interno</t>
  </si>
  <si>
    <t>SÔNIA PINCHEMEL DE CARVALHO AMORIM</t>
  </si>
  <si>
    <t>306.XXX.XXX-49</t>
  </si>
  <si>
    <t>Analista Técnico III – Nível IV</t>
  </si>
  <si>
    <t>Analista de Recursos Humanos</t>
  </si>
  <si>
    <t>SUETÂNIA RIOS SILVA</t>
  </si>
  <si>
    <t>195.XXX.XXX-68</t>
  </si>
  <si>
    <t>TAYANA SOARES SILVEIRA</t>
  </si>
  <si>
    <t>093.XXX.XXX-36</t>
  </si>
  <si>
    <t>TEREZINHA DE SOUZA CANDIDO SILVA</t>
  </si>
  <si>
    <t>355.XXX.XXX-00</t>
  </si>
  <si>
    <t>Analista Técnico III-Nível V</t>
  </si>
  <si>
    <t>THIAGO SANTOS SERAFIM</t>
  </si>
  <si>
    <t>022.XXX.XXX-69</t>
  </si>
  <si>
    <t>Assessor I – Nível II</t>
  </si>
  <si>
    <t>Assessor Administrativo Financeiro</t>
  </si>
  <si>
    <t>Diretoria Admnistrativa Financeira</t>
  </si>
  <si>
    <t>VIVIANE SOUZA CONTÃO</t>
  </si>
  <si>
    <t>079.XXX.XXX-96</t>
  </si>
  <si>
    <t>WALMER WALKER SOUSA SILVA</t>
  </si>
  <si>
    <t>077.XXX.XXX-98</t>
  </si>
  <si>
    <t xml:space="preserve"> DIRIGENTES </t>
  </si>
  <si>
    <t>DATA POSSE</t>
  </si>
  <si>
    <t>JOSÉ FERREIRA DA COSTA NETO</t>
  </si>
  <si>
    <t>144.XXX.XXX-20</t>
  </si>
  <si>
    <t>Presidente</t>
  </si>
  <si>
    <t>Dirigente</t>
  </si>
  <si>
    <t>-</t>
  </si>
  <si>
    <t>Diretoria de Transferência de Tecnologia</t>
  </si>
  <si>
    <t>FABRÍCIO JOSÉ SENA DE ALMEIDA</t>
  </si>
  <si>
    <t>976.XXX.XXX-00</t>
  </si>
  <si>
    <t>Diretor Administrativo Financeiro</t>
  </si>
  <si>
    <t>OTO FERREIRA CANDIDO DE SOUZA</t>
  </si>
  <si>
    <t>020.XXX.XXX-21</t>
  </si>
  <si>
    <t>Diretor de Tecnologia</t>
  </si>
  <si>
    <t>Diretoria de Tecnologia</t>
  </si>
  <si>
    <t>REMUNERAÇÃO BÁSICA BRUTA</t>
  </si>
  <si>
    <t>ADICIONAIS (FÉRIAS, 13º, OUTROS)</t>
  </si>
  <si>
    <t>DEDUÇÕES OBRIGATÓRIAS</t>
  </si>
  <si>
    <t>REMUNERAÇÃO APÓS DEDUÇÕES OBRIGATÓRIAS</t>
  </si>
  <si>
    <t>INSS</t>
  </si>
  <si>
    <t>IRPF</t>
  </si>
  <si>
    <t>PENSÃO ALIMENTÍCIA</t>
  </si>
  <si>
    <t>DIRIGENTES</t>
  </si>
  <si>
    <t>ADICIONAIS (GRATIFICAÇÃO ANUAL, DESCANSO ANUAL)</t>
  </si>
  <si>
    <t>PESSOAL - BENEFÍCIOS - JANEIRO/2023</t>
  </si>
  <si>
    <t>AUXÍLIO SAÚDE/ODONTOLÓGICO</t>
  </si>
  <si>
    <t>AUXÍLIO ALIMENTAÇÃO/REFEIÇÃO</t>
  </si>
  <si>
    <t>TOTAL BENEFÍCIOS</t>
  </si>
  <si>
    <t>Assistente Técnico Administrativo III – Nível V</t>
  </si>
  <si>
    <t xml:space="preserve">Analista Técnico III – Nível V
</t>
  </si>
  <si>
    <t>437.XXX.XXX-00</t>
  </si>
  <si>
    <t>Diretor de Transferência de Tecnologia</t>
  </si>
  <si>
    <t>PESSOAL - COMPOSIÇÃO FORÇA DE TRABALHO                                                         2023</t>
  </si>
  <si>
    <t>JAN</t>
  </si>
  <si>
    <t>DISTRIBUIÇÃO FORÇA DE TRABALHO - 2023</t>
  </si>
  <si>
    <t>JANEIRO</t>
  </si>
  <si>
    <t>CARGOS</t>
  </si>
  <si>
    <t>PRES</t>
  </si>
  <si>
    <t>DITEC</t>
  </si>
  <si>
    <t>DAF</t>
  </si>
  <si>
    <t>DTIC</t>
  </si>
  <si>
    <t>TOTAL</t>
  </si>
  <si>
    <t>PRESIDENTE</t>
  </si>
  <si>
    <t>DIRETORES</t>
  </si>
  <si>
    <t>CHEFE GABINETE</t>
  </si>
  <si>
    <t>ASSESSORES</t>
  </si>
  <si>
    <t>GERENTE</t>
  </si>
  <si>
    <t>ANALISTAS</t>
  </si>
  <si>
    <t>ASSISTENTE TÉCNICO</t>
  </si>
  <si>
    <t>MOTORISTA</t>
  </si>
  <si>
    <t>JOVEM APRENDIZ</t>
  </si>
  <si>
    <t xml:space="preserve"> ESCOLARIDADE - 2023</t>
  </si>
  <si>
    <t xml:space="preserve">Escolaridade </t>
  </si>
  <si>
    <t>Nível Fundamental</t>
  </si>
  <si>
    <t>Nível Médio</t>
  </si>
  <si>
    <t>Nível Superior</t>
  </si>
  <si>
    <t>Pós-Graduação</t>
  </si>
  <si>
    <t>Mestrado</t>
  </si>
  <si>
    <t>Mês</t>
  </si>
  <si>
    <t>PESSOAL - MOVIMENTAÇÃO DO QUADRO - 2023</t>
  </si>
  <si>
    <t>EMPREGADOS EFETIVOS</t>
  </si>
  <si>
    <t>Lotação</t>
  </si>
  <si>
    <t>Ingressos</t>
  </si>
  <si>
    <t>Egressos</t>
  </si>
  <si>
    <t>Janeiro</t>
  </si>
  <si>
    <t>EMPREGADOS TEMPORÁRIOS*</t>
  </si>
  <si>
    <t>*Jovem Aprendiz</t>
  </si>
  <si>
    <t>FEV</t>
  </si>
  <si>
    <t>Fevereiro</t>
  </si>
  <si>
    <t>EXONERAÇÃO</t>
  </si>
  <si>
    <t>PESSOAL - IDENTIFICAÇÃO - FEVEREIRO - 2023</t>
  </si>
  <si>
    <t>PESSOAL - REMUNERAÇÃO - JANEIRO/2022</t>
  </si>
  <si>
    <t>PESSOAL - REMUNERAÇÃO - FEVEREIRO/2022</t>
  </si>
  <si>
    <t>PESSOAL - BENEFÍCIOS - FEVEREIRO/2023</t>
  </si>
  <si>
    <t>007.XXX.XXX-06</t>
  </si>
  <si>
    <t>Diretora de Tecnologia</t>
  </si>
  <si>
    <t>PESSOAL - IDENTIFICAÇÃO - MARÇO - 2023</t>
  </si>
  <si>
    <t>ADRIANO DE BORTOLI</t>
  </si>
  <si>
    <t>882.XXX.XXX-34</t>
  </si>
  <si>
    <t>FLÁVIA TEREZA DE FARIAS CORRÊA</t>
  </si>
  <si>
    <t>466.XXX.XXX-34</t>
  </si>
  <si>
    <t>Assessora III - Nível V</t>
  </si>
  <si>
    <t>Assessora Administrativa</t>
  </si>
  <si>
    <t>FRANCIELLE RODRIGUES SILVA</t>
  </si>
  <si>
    <t>042.XXX.XXX-11</t>
  </si>
  <si>
    <t>41 horas semanais</t>
  </si>
  <si>
    <t>FRANCISCO CARAMURU DE O.M.P. E AZEVEDO</t>
  </si>
  <si>
    <t>736.XXX.XXX-53</t>
  </si>
  <si>
    <t>FRANCISCO DE OLIVEIRA MARIANO</t>
  </si>
  <si>
    <t>034.XXX.XXX-26</t>
  </si>
  <si>
    <t>Assessor I - Nível I</t>
  </si>
  <si>
    <t>Assessor Administrativo</t>
  </si>
  <si>
    <t>ISABEL CRISTINA LOURENÇO DA SILVA</t>
  </si>
  <si>
    <t>911.XXX.XXX-72</t>
  </si>
  <si>
    <t>Gerente de ATER, Formação e Qualificação</t>
  </si>
  <si>
    <t>MARCÍLIO KALSON ALMEIDA OLIVEIRA</t>
  </si>
  <si>
    <t>024.XXX.XXX-11</t>
  </si>
  <si>
    <t>ROBERTA PATRÍCIA SILVA RIBEIRO</t>
  </si>
  <si>
    <t>014.XXX.XXX-01</t>
  </si>
  <si>
    <t>SIZAN LUIS EBERCI</t>
  </si>
  <si>
    <t>538.XXX.XXX-91</t>
  </si>
  <si>
    <t>Assessor de Comunicação</t>
  </si>
  <si>
    <t>CARLOS CAMILO GOES CAPIBERIBE</t>
  </si>
  <si>
    <t>388.XXX.XXX-00</t>
  </si>
  <si>
    <t>LOROANA COUTINHO DE SANTANA</t>
  </si>
  <si>
    <t>Diretora de Tecnica</t>
  </si>
  <si>
    <t>Diretoria Tecnica</t>
  </si>
  <si>
    <t>PESSOAL - REMUNERAÇÃO - MARÇO/2023</t>
  </si>
  <si>
    <t>042.xxx.xxx-11</t>
  </si>
  <si>
    <t>034.xxx.xxx-26</t>
  </si>
  <si>
    <t xml:space="preserve">Assessor Administrativo </t>
  </si>
  <si>
    <t>014.xxx.xxx-01</t>
  </si>
  <si>
    <t>Assessor I – Nível I</t>
  </si>
  <si>
    <t>Diretora Técnica</t>
  </si>
  <si>
    <t>PESSOAL - BENEFÍCIOS - MARÇO/2023</t>
  </si>
  <si>
    <t>Gerente de ATER, Formação e Qaulificação</t>
  </si>
  <si>
    <t>014.XXX,XXX-01</t>
  </si>
  <si>
    <t>MAR</t>
  </si>
  <si>
    <t>FEVEREIRO</t>
  </si>
  <si>
    <t>MARÇO</t>
  </si>
  <si>
    <t>Doutorado</t>
  </si>
  <si>
    <t>Obs: Incluindo o Jovem Aprendiz</t>
  </si>
  <si>
    <t>Março</t>
  </si>
  <si>
    <t>PESSOAL - IDENTIFICAÇÃO - ABRIL - 2023</t>
  </si>
  <si>
    <t>ANA ILMA MUNIZ AROUCHE</t>
  </si>
  <si>
    <t>224.XXX.XXX-25</t>
  </si>
  <si>
    <t>Controle Interno</t>
  </si>
  <si>
    <t>DIOGO TELLES MARTINS PEREIRA</t>
  </si>
  <si>
    <t>289.XXX.XXX-16</t>
  </si>
  <si>
    <t>Analista Técnico II – Nível I</t>
  </si>
  <si>
    <t xml:space="preserve">ELANI MENDES DA MOTA SILVA </t>
  </si>
  <si>
    <t>334.XXX.XXX-25</t>
  </si>
  <si>
    <t>ELIANE ROCHA ARAÚJO LUZ</t>
  </si>
  <si>
    <t>854.XXX.XXX-04</t>
  </si>
  <si>
    <t>Secretária-Executiva - Nível V</t>
  </si>
  <si>
    <t>Secretária-Executiva</t>
  </si>
  <si>
    <t>Analista Técnico II – Nível V</t>
  </si>
  <si>
    <t>HUMBERTO THOMÉ PEREIRA</t>
  </si>
  <si>
    <t>047.XXX.XXX-71</t>
  </si>
  <si>
    <t>MICHEL CRUZ</t>
  </si>
  <si>
    <t>282.XXX.XXX-18</t>
  </si>
  <si>
    <t>REGINA REIS FRÓES</t>
  </si>
  <si>
    <t>492.XXX.XXX-72</t>
  </si>
  <si>
    <t>Diretoria Administrativa Financeira</t>
  </si>
  <si>
    <t>Gerência de Avaliação  e Credenciamento</t>
  </si>
  <si>
    <t>JEFFERSON CORITEAC</t>
  </si>
  <si>
    <t>152.XXX.XXX-13</t>
  </si>
  <si>
    <t>PESSOAL - REMUNERAÇÃO - ABRIL/2023</t>
  </si>
  <si>
    <t>DIÁRIAS</t>
  </si>
  <si>
    <t>PESSOAL - BENEFÍCIOS - ABRIL/2023</t>
  </si>
  <si>
    <t>Analista Técnico II - Nível I</t>
  </si>
  <si>
    <t>ABR</t>
  </si>
  <si>
    <t>ABRIL</t>
  </si>
  <si>
    <t>SECRETÁRIA</t>
  </si>
  <si>
    <t>Abril</t>
  </si>
  <si>
    <t>296.XXX.XXX-68</t>
  </si>
  <si>
    <t xml:space="preserve">Total </t>
  </si>
  <si>
    <t>PESSOAL - IDENTIFICAÇÃO - MAIO - 2023</t>
  </si>
  <si>
    <t xml:space="preserve"> </t>
  </si>
  <si>
    <t>HERBERT JONE BARROSO ALVES</t>
  </si>
  <si>
    <t>692.XXX.XXX-00</t>
  </si>
  <si>
    <t>Analista Técnico II - Nível II</t>
  </si>
  <si>
    <t>Assessor da Presidência</t>
  </si>
  <si>
    <t>IZABELLA CABRAL BEZERRA</t>
  </si>
  <si>
    <t>672.XXX.XXX-91</t>
  </si>
  <si>
    <t>JOSENILTON XAVIER DO AMARAL</t>
  </si>
  <si>
    <t>626.XXX.XXX-20</t>
  </si>
  <si>
    <t>PESSOAL - REMUNERAÇÃO - MAIO/2023</t>
  </si>
  <si>
    <t>Analista Técnico III - Nível V</t>
  </si>
  <si>
    <t>Assessor III - Nível V</t>
  </si>
  <si>
    <t>Assessor Administrativa</t>
  </si>
  <si>
    <t>PESSOAL - BENEFÍCIOS - MAIO/2023</t>
  </si>
  <si>
    <t xml:space="preserve"> NA </t>
  </si>
  <si>
    <t>MAI</t>
  </si>
  <si>
    <t>MAIO</t>
  </si>
  <si>
    <t>Maio</t>
  </si>
  <si>
    <t>PESSOAL - IDENTIFICAÇÃO - JUNHO - 2023</t>
  </si>
  <si>
    <t>ABSAI DE SOUZA CAMARGO</t>
  </si>
  <si>
    <t>553.XXX.XXX-91</t>
  </si>
  <si>
    <t>Gerente de TI</t>
  </si>
  <si>
    <t>DAVI LOPES CAMPOS</t>
  </si>
  <si>
    <t>011.xxx.xxx-50</t>
  </si>
  <si>
    <t>FERNANDA DA SILVA CAROLINO</t>
  </si>
  <si>
    <t>026.XXX.XXX-26</t>
  </si>
  <si>
    <t>Analista Administrativo</t>
  </si>
  <si>
    <t>FERNANDO HAROLDO DO ESPÍRITO SANTO</t>
  </si>
  <si>
    <t>344.XXX.XXX-68</t>
  </si>
  <si>
    <t>GREGORY LUIZ RIBEIRO CORREA</t>
  </si>
  <si>
    <t>032.XXX.XXX-63</t>
  </si>
  <si>
    <t>Analista de TI</t>
  </si>
  <si>
    <t>HERBERT FLORENCE DE CARVALHO</t>
  </si>
  <si>
    <t>002.XXX.XXX-95</t>
  </si>
  <si>
    <t>Assessor de TI</t>
  </si>
  <si>
    <t>Diretoria de Tecnologia e Inovação</t>
  </si>
  <si>
    <t>HUGO LEONARDO DE LIMA SANTOS</t>
  </si>
  <si>
    <t>330.XXX.XXX-70</t>
  </si>
  <si>
    <t>JOSELENE DE FÁTIMA SANTOS</t>
  </si>
  <si>
    <t>131.XXX.XXX-72</t>
  </si>
  <si>
    <t>LETÍCIA PEREIRA SILVA</t>
  </si>
  <si>
    <t>045.XXX.XXX-23</t>
  </si>
  <si>
    <t>Analista de Controle Interno</t>
  </si>
  <si>
    <t>Assessoria de Controle Interno</t>
  </si>
  <si>
    <t>MARIA DA GRAÇA LOBO PEDROSO</t>
  </si>
  <si>
    <t>511.XXX.XXX-20</t>
  </si>
  <si>
    <t>NATÁLIA JANE LEITE SOUSA</t>
  </si>
  <si>
    <t>633.XXX.XXX-68</t>
  </si>
  <si>
    <t>RICARDO BARROSO LIMA</t>
  </si>
  <si>
    <t>006.XXX.XXX01</t>
  </si>
  <si>
    <t>SANDRA REGINA DOS SANTOS COELHO</t>
  </si>
  <si>
    <t>659.XXX.XXX-91</t>
  </si>
  <si>
    <t>TÂNIA MARIA DE MELO</t>
  </si>
  <si>
    <t>567.XXX.XXX-34</t>
  </si>
  <si>
    <t>VALDECI AUGUSTO DE OLIVEIRA</t>
  </si>
  <si>
    <t>055.XXX.XXX-32</t>
  </si>
  <si>
    <t>20/0/2023</t>
  </si>
  <si>
    <t>YARA RÉGIA VIEIRA DE OLIVEIRA</t>
  </si>
  <si>
    <t>056.XXX.XXX-93</t>
  </si>
  <si>
    <t>Analista Técnico I– Nível I</t>
  </si>
  <si>
    <t>Diretor de Tecnica</t>
  </si>
  <si>
    <t>PESSOAL - REMUNERAÇÃO - JUNHO/2023</t>
  </si>
  <si>
    <t>011.XXX.XXX-16</t>
  </si>
  <si>
    <t>Analista Adminsitrativo</t>
  </si>
  <si>
    <t>Assessor de Tecnologia e Inovação</t>
  </si>
  <si>
    <t>Analista Técnico I - NívelI</t>
  </si>
  <si>
    <t>006.XXX.XXX-01</t>
  </si>
  <si>
    <t>PESSOAL - BENEFÍCIOS - JUNHO/2023</t>
  </si>
  <si>
    <t>Gerente de Tecnologia e Inovação</t>
  </si>
  <si>
    <t>011.XXX.XXX-50</t>
  </si>
  <si>
    <t>JUNHO</t>
  </si>
  <si>
    <t>JUN</t>
  </si>
  <si>
    <t>Junho</t>
  </si>
  <si>
    <t>PESSOAL - IDENTIFICAÇÃO - JULHO - 2023</t>
  </si>
  <si>
    <t>ADRIANA DE MACHADO DA SILVA VIEIRA</t>
  </si>
  <si>
    <t>887.XXX.XXX-20</t>
  </si>
  <si>
    <t>ANDREZA GOMES NUNES DA SILVA RODRIGUES</t>
  </si>
  <si>
    <t>048.XXX.XXX-28</t>
  </si>
  <si>
    <t>GEREISSAT RODRIGUES ALMEIDA</t>
  </si>
  <si>
    <t>018.XXX.XXX-06</t>
  </si>
  <si>
    <t>LAURA LUZ DOS SANTOS</t>
  </si>
  <si>
    <t>330.XXX.XXX-27</t>
  </si>
  <si>
    <t>Analista de Comunicação Social</t>
  </si>
  <si>
    <t>LUCIANA RIBEIRO PETROLA DE MELO JORGE</t>
  </si>
  <si>
    <t>394.XXX.XXX-97</t>
  </si>
  <si>
    <t>Analista Técnico</t>
  </si>
  <si>
    <t>MATEUS RODIGUES DO PRADO</t>
  </si>
  <si>
    <t>028.XXX.XXX-30</t>
  </si>
  <si>
    <t>REINALDO VIEIRA ROCHA</t>
  </si>
  <si>
    <t>690.XXX.XXX-91</t>
  </si>
  <si>
    <t>PESSOAL - REMUNERAÇÃO - JUlHO/2023</t>
  </si>
  <si>
    <t>119.XXX.XXX-58</t>
  </si>
  <si>
    <t>694.xxx.xxx-97</t>
  </si>
  <si>
    <t>028.xxx.xxx-30</t>
  </si>
  <si>
    <t>690.xxx.xxx-91</t>
  </si>
  <si>
    <t>PESSOAL - BENEFÍCIOS - JULHO/2023</t>
  </si>
  <si>
    <t>694.XXX.XXX-97</t>
  </si>
  <si>
    <t>JUL</t>
  </si>
  <si>
    <t>JULHO</t>
  </si>
  <si>
    <t>Julho</t>
  </si>
  <si>
    <t>PESSOAL - IDENTIFICAÇÃO - AGOSTO - 2023</t>
  </si>
  <si>
    <t>PAULO EDUARDO SILVA DE OLIVEIRA</t>
  </si>
  <si>
    <t>645.xxx.xxx-68</t>
  </si>
  <si>
    <t>LEI 8.112 (Cedido)</t>
  </si>
  <si>
    <t>Diretor Técnico</t>
  </si>
  <si>
    <t>DATA CONTRATAÇÃO/CESSÃO</t>
  </si>
  <si>
    <t>PESSOAL - REMUNERAÇÃO - AGOSTO/2023</t>
  </si>
  <si>
    <t xml:space="preserve">PREVIDÊNCIA </t>
  </si>
  <si>
    <t>Gerência Administrativa e Financeira</t>
  </si>
  <si>
    <t>Unidade de Comunicação Social</t>
  </si>
  <si>
    <t>645.XXX.XXX-68</t>
  </si>
  <si>
    <t>Diretoria Administrativa e Financeira</t>
  </si>
  <si>
    <t>Diretor Administrativo e Financeiro</t>
  </si>
  <si>
    <t>PESSOAL - BENEFÍCIOS - AGOSTO/2023</t>
  </si>
  <si>
    <t xml:space="preserve"> Presidência</t>
  </si>
  <si>
    <t>Gerencia de Logística</t>
  </si>
  <si>
    <t>AGO</t>
  </si>
  <si>
    <t>Agosto</t>
  </si>
  <si>
    <t>PESSOAL - REMUNERAÇÃO - SETEMBRO/2023</t>
  </si>
  <si>
    <t>PESSOAL - IDENTIFICAÇÃO - SETEMBRO - 2023</t>
  </si>
  <si>
    <t>PESSOAL - BENEFÍCIOS - SETEMBRO/2023</t>
  </si>
  <si>
    <t>SET</t>
  </si>
  <si>
    <t>Setembro</t>
  </si>
  <si>
    <t>PESSOAL - IDENTIFICAÇÃO - OUTUBRO - 2023</t>
  </si>
  <si>
    <t>PESSOAL - REMUNERAÇÃO - OUTUBRO/2023</t>
  </si>
  <si>
    <t>PESSOAL - BENEFÍCIOS - OUTUBRO/2023</t>
  </si>
  <si>
    <t>OUT</t>
  </si>
  <si>
    <t>Outubro</t>
  </si>
  <si>
    <t>NOV</t>
  </si>
  <si>
    <t>PESSOAL - IDENTIFICAÇÃO - NOVEMBRO - 2023</t>
  </si>
  <si>
    <t>JHENNIFER HANNAH LIMA DE MACEDO</t>
  </si>
  <si>
    <t>069.XXX.XXX-80</t>
  </si>
  <si>
    <t>PESSOAL - REMUNERAÇÃO - NOVEMBRO/2023</t>
  </si>
  <si>
    <t>Assessor I – Nível V</t>
  </si>
  <si>
    <t>Novembro</t>
  </si>
  <si>
    <t>PESSOAL - BENEFÍCIOS - NOVEMBRO/2023</t>
  </si>
  <si>
    <t>PESSOAL - IDENTIFICAÇÃO - DEZEMBRO - 2023</t>
  </si>
  <si>
    <t>LUCIANA DA CONCEIÇÃO MEDEIROS SENRA</t>
  </si>
  <si>
    <t>033.XXX.XXX-50</t>
  </si>
  <si>
    <t>PESSOAL - BENEFÍCIOS - DEZEMBRO/2023</t>
  </si>
  <si>
    <t>DEZ</t>
  </si>
  <si>
    <t>Dezembro</t>
  </si>
  <si>
    <t>Analista Técnico III - Nível IV</t>
  </si>
  <si>
    <t>PESSOAL - REMUNERAÇÃO - DEZEMBRO/2023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</si>
</sst>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rgb="FF575756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575756"/>
      <name val="Arial"/>
      <family val="2"/>
    </font>
    <font>
      <sz val="9"/>
      <color theme="1"/>
      <name val="Calibri"/>
      <family val="2"/>
      <scheme val="minor"/>
    </font>
    <font>
      <sz val="12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20"/>
      <color theme="1"/>
      <name val="Calibri"/>
    </font>
    <font>
      <sz val="11"/>
      <name val="Calibri"/>
    </font>
    <font>
      <b/>
      <sz val="18"/>
      <color theme="1"/>
      <name val="Calibri"/>
    </font>
    <font>
      <b/>
      <sz val="11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8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rgb="FFF6F6F6"/>
        <bgColor rgb="FFF6F6F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14" fontId="0" fillId="0" borderId="6" xfId="0" applyNumberFormat="1" applyFont="1" applyBorder="1" applyAlignment="1">
      <alignment horizontal="center" vertical="center"/>
    </xf>
    <xf numFmtId="0" fontId="0" fillId="0" borderId="5" xfId="0" applyBorder="1"/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/>
    <xf numFmtId="164" fontId="8" fillId="0" borderId="17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164" fontId="9" fillId="0" borderId="18" xfId="0" applyNumberFormat="1" applyFont="1" applyBorder="1" applyAlignment="1">
      <alignment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4" fontId="10" fillId="0" borderId="0" xfId="0" applyNumberFormat="1" applyFont="1"/>
    <xf numFmtId="0" fontId="9" fillId="0" borderId="18" xfId="0" applyFont="1" applyBorder="1" applyAlignment="1">
      <alignment horizontal="left" vertical="center" wrapText="1"/>
    </xf>
    <xf numFmtId="164" fontId="9" fillId="0" borderId="18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64" fontId="8" fillId="0" borderId="18" xfId="0" applyNumberFormat="1" applyFont="1" applyBorder="1" applyAlignment="1">
      <alignment horizontal="center" vertical="center"/>
    </xf>
    <xf numFmtId="8" fontId="9" fillId="0" borderId="18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44" fontId="4" fillId="0" borderId="5" xfId="1" applyFont="1" applyFill="1" applyBorder="1" applyAlignment="1">
      <alignment horizontal="center" vertical="center" wrapText="1"/>
    </xf>
    <xf numFmtId="4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44" fontId="0" fillId="0" borderId="0" xfId="1" applyFont="1" applyFill="1"/>
    <xf numFmtId="44" fontId="0" fillId="0" borderId="0" xfId="1" applyFont="1" applyAlignment="1">
      <alignment horizontal="center"/>
    </xf>
    <xf numFmtId="0" fontId="13" fillId="0" borderId="0" xfId="0" applyFont="1" applyFill="1" applyBorder="1" applyAlignment="1">
      <alignment vertical="center" wrapText="1"/>
    </xf>
    <xf numFmtId="8" fontId="4" fillId="0" borderId="5" xfId="1" applyNumberFormat="1" applyFont="1" applyFill="1" applyBorder="1" applyAlignment="1">
      <alignment horizontal="center" vertical="center" wrapText="1"/>
    </xf>
    <xf numFmtId="8" fontId="4" fillId="0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6" fillId="0" borderId="18" xfId="0" applyFont="1" applyBorder="1"/>
    <xf numFmtId="0" fontId="18" fillId="2" borderId="15" xfId="0" applyFont="1" applyFill="1" applyBorder="1" applyAlignment="1"/>
    <xf numFmtId="0" fontId="18" fillId="4" borderId="18" xfId="0" applyFont="1" applyFill="1" applyBorder="1" applyAlignment="1">
      <alignment horizontal="center"/>
    </xf>
    <xf numFmtId="0" fontId="18" fillId="0" borderId="18" xfId="0" applyFont="1" applyBorder="1"/>
    <xf numFmtId="0" fontId="16" fillId="0" borderId="18" xfId="0" applyFont="1" applyBorder="1" applyAlignment="1">
      <alignment horizontal="center"/>
    </xf>
    <xf numFmtId="0" fontId="18" fillId="2" borderId="18" xfId="0" applyFont="1" applyFill="1" applyBorder="1"/>
    <xf numFmtId="0" fontId="18" fillId="2" borderId="18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 vertical="center" wrapText="1"/>
    </xf>
    <xf numFmtId="17" fontId="15" fillId="2" borderId="18" xfId="0" applyNumberFormat="1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vertical="center" wrapText="1"/>
    </xf>
    <xf numFmtId="0" fontId="2" fillId="0" borderId="0" xfId="0" applyFont="1" applyAlignment="1"/>
    <xf numFmtId="0" fontId="0" fillId="7" borderId="5" xfId="0" applyFill="1" applyBorder="1" applyAlignment="1">
      <alignment horizontal="center"/>
    </xf>
    <xf numFmtId="0" fontId="0" fillId="0" borderId="5" xfId="0" applyFill="1" applyBorder="1"/>
    <xf numFmtId="0" fontId="0" fillId="0" borderId="5" xfId="0" applyBorder="1" applyAlignment="1">
      <alignment horizontal="center"/>
    </xf>
    <xf numFmtId="0" fontId="24" fillId="0" borderId="26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4" fillId="0" borderId="27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16" fillId="0" borderId="18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6" fillId="0" borderId="0" xfId="0" applyFont="1"/>
    <xf numFmtId="14" fontId="0" fillId="0" borderId="35" xfId="0" applyNumberFormat="1" applyFont="1" applyBorder="1" applyAlignment="1">
      <alignment horizontal="center" vertical="center" wrapText="1"/>
    </xf>
    <xf numFmtId="44" fontId="9" fillId="0" borderId="18" xfId="0" applyNumberFormat="1" applyFont="1" applyBorder="1" applyAlignment="1">
      <alignment horizontal="center" vertical="center" wrapText="1"/>
    </xf>
    <xf numFmtId="164" fontId="16" fillId="0" borderId="18" xfId="0" applyNumberFormat="1" applyFont="1" applyBorder="1" applyAlignment="1">
      <alignment horizontal="center" vertical="center"/>
    </xf>
    <xf numFmtId="8" fontId="25" fillId="0" borderId="17" xfId="0" applyNumberFormat="1" applyFont="1" applyBorder="1" applyAlignment="1">
      <alignment vertical="center"/>
    </xf>
    <xf numFmtId="8" fontId="4" fillId="0" borderId="5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14" fontId="4" fillId="0" borderId="35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164" fontId="9" fillId="0" borderId="14" xfId="0" applyNumberFormat="1" applyFont="1" applyBorder="1" applyAlignment="1">
      <alignment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44" fontId="9" fillId="0" borderId="1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164" fontId="9" fillId="0" borderId="5" xfId="0" applyNumberFormat="1" applyFont="1" applyBorder="1" applyAlignment="1">
      <alignment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44" fontId="9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14" fontId="0" fillId="0" borderId="0" xfId="0" applyNumberFormat="1"/>
    <xf numFmtId="0" fontId="4" fillId="0" borderId="6" xfId="0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14" fontId="4" fillId="0" borderId="40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center" wrapText="1"/>
    </xf>
    <xf numFmtId="164" fontId="9" fillId="0" borderId="18" xfId="0" applyNumberFormat="1" applyFont="1" applyFill="1" applyBorder="1" applyAlignment="1">
      <alignment horizontal="center" vertical="center" wrapText="1"/>
    </xf>
    <xf numFmtId="44" fontId="9" fillId="0" borderId="18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14" fontId="4" fillId="0" borderId="24" xfId="0" applyNumberFormat="1" applyFont="1" applyBorder="1" applyAlignment="1">
      <alignment horizontal="center" vertical="center" wrapText="1"/>
    </xf>
    <xf numFmtId="0" fontId="0" fillId="0" borderId="6" xfId="0" applyBorder="1"/>
    <xf numFmtId="14" fontId="4" fillId="0" borderId="5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0" fillId="0" borderId="5" xfId="0" applyNumberFormat="1" applyBorder="1"/>
    <xf numFmtId="164" fontId="31" fillId="0" borderId="17" xfId="0" applyNumberFormat="1" applyFont="1" applyBorder="1" applyAlignment="1">
      <alignment horizontal="center" vertical="center"/>
    </xf>
    <xf numFmtId="164" fontId="31" fillId="0" borderId="17" xfId="0" applyNumberFormat="1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8" xfId="0" applyFont="1" applyBorder="1" applyAlignment="1">
      <alignment vertical="center" wrapText="1"/>
    </xf>
    <xf numFmtId="164" fontId="32" fillId="0" borderId="18" xfId="0" applyNumberFormat="1" applyFont="1" applyBorder="1" applyAlignment="1">
      <alignment vertical="center" wrapText="1"/>
    </xf>
    <xf numFmtId="164" fontId="32" fillId="0" borderId="18" xfId="0" applyNumberFormat="1" applyFont="1" applyBorder="1" applyAlignment="1">
      <alignment horizontal="center" vertical="center" wrapText="1"/>
    </xf>
    <xf numFmtId="44" fontId="32" fillId="0" borderId="18" xfId="0" applyNumberFormat="1" applyFont="1" applyBorder="1" applyAlignment="1">
      <alignment horizontal="center" vertical="center" wrapText="1"/>
    </xf>
    <xf numFmtId="0" fontId="32" fillId="0" borderId="18" xfId="0" applyFont="1" applyBorder="1" applyAlignment="1">
      <alignment horizontal="left" vertical="center" wrapText="1"/>
    </xf>
    <xf numFmtId="164" fontId="32" fillId="0" borderId="18" xfId="0" applyNumberFormat="1" applyFont="1" applyFill="1" applyBorder="1" applyAlignment="1">
      <alignment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vertical="center" wrapText="1"/>
    </xf>
    <xf numFmtId="164" fontId="32" fillId="0" borderId="18" xfId="0" applyNumberFormat="1" applyFont="1" applyFill="1" applyBorder="1" applyAlignment="1">
      <alignment horizontal="center" vertical="center" wrapText="1"/>
    </xf>
    <xf numFmtId="44" fontId="32" fillId="0" borderId="18" xfId="0" applyNumberFormat="1" applyFont="1" applyFill="1" applyBorder="1" applyAlignment="1">
      <alignment horizontal="center" vertical="center" wrapText="1"/>
    </xf>
    <xf numFmtId="164" fontId="32" fillId="0" borderId="0" xfId="0" applyNumberFormat="1" applyFont="1" applyFill="1" applyBorder="1" applyAlignment="1">
      <alignment horizontal="center" vertical="center" wrapText="1"/>
    </xf>
    <xf numFmtId="44" fontId="0" fillId="0" borderId="0" xfId="0" applyNumberFormat="1" applyFont="1" applyAlignment="1"/>
    <xf numFmtId="0" fontId="32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vertical="center" wrapText="1"/>
    </xf>
    <xf numFmtId="164" fontId="32" fillId="0" borderId="14" xfId="0" applyNumberFormat="1" applyFont="1" applyBorder="1" applyAlignment="1">
      <alignment vertical="center" wrapText="1"/>
    </xf>
    <xf numFmtId="164" fontId="32" fillId="0" borderId="14" xfId="0" applyNumberFormat="1" applyFont="1" applyBorder="1" applyAlignment="1">
      <alignment horizontal="center" vertical="center" wrapText="1"/>
    </xf>
    <xf numFmtId="44" fontId="32" fillId="0" borderId="14" xfId="0" applyNumberFormat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164" fontId="32" fillId="0" borderId="5" xfId="0" applyNumberFormat="1" applyFont="1" applyFill="1" applyBorder="1" applyAlignment="1">
      <alignment vertical="center" wrapText="1"/>
    </xf>
    <xf numFmtId="164" fontId="32" fillId="0" borderId="44" xfId="0" applyNumberFormat="1" applyFont="1" applyFill="1" applyBorder="1" applyAlignment="1">
      <alignment horizontal="center" vertical="center" wrapText="1"/>
    </xf>
    <xf numFmtId="164" fontId="32" fillId="0" borderId="45" xfId="0" applyNumberFormat="1" applyFont="1" applyFill="1" applyBorder="1" applyAlignment="1">
      <alignment horizontal="center" vertical="center" wrapText="1"/>
    </xf>
    <xf numFmtId="164" fontId="32" fillId="0" borderId="5" xfId="0" applyNumberFormat="1" applyFont="1" applyFill="1" applyBorder="1" applyAlignment="1">
      <alignment horizontal="center" vertical="center" wrapText="1"/>
    </xf>
    <xf numFmtId="44" fontId="32" fillId="0" borderId="5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164" fontId="33" fillId="0" borderId="0" xfId="0" applyNumberFormat="1" applyFont="1"/>
    <xf numFmtId="164" fontId="33" fillId="0" borderId="0" xfId="0" applyNumberFormat="1" applyFont="1" applyAlignment="1">
      <alignment horizontal="center"/>
    </xf>
    <xf numFmtId="0" fontId="30" fillId="0" borderId="0" xfId="0" applyFont="1" applyAlignment="1">
      <alignment vertical="center"/>
    </xf>
    <xf numFmtId="164" fontId="31" fillId="0" borderId="18" xfId="0" applyNumberFormat="1" applyFont="1" applyBorder="1" applyAlignment="1">
      <alignment horizontal="center" vertical="center"/>
    </xf>
    <xf numFmtId="8" fontId="32" fillId="0" borderId="18" xfId="0" applyNumberFormat="1" applyFont="1" applyBorder="1" applyAlignment="1">
      <alignment horizontal="center" vertical="center" wrapText="1"/>
    </xf>
    <xf numFmtId="164" fontId="32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/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/>
    <xf numFmtId="0" fontId="8" fillId="0" borderId="14" xfId="0" applyFont="1" applyBorder="1" applyAlignment="1">
      <alignment horizontal="center" vertical="center" wrapText="1"/>
    </xf>
    <xf numFmtId="0" fontId="6" fillId="0" borderId="17" xfId="0" applyFont="1" applyBorder="1"/>
    <xf numFmtId="164" fontId="8" fillId="0" borderId="14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6" xfId="0" applyFont="1" applyBorder="1"/>
    <xf numFmtId="0" fontId="7" fillId="0" borderId="19" xfId="0" applyFont="1" applyBorder="1" applyAlignment="1">
      <alignment horizontal="center" vertical="center"/>
    </xf>
    <xf numFmtId="0" fontId="6" fillId="0" borderId="19" xfId="0" applyFont="1" applyBorder="1"/>
    <xf numFmtId="0" fontId="6" fillId="0" borderId="20" xfId="0" applyFont="1" applyBorder="1"/>
    <xf numFmtId="0" fontId="8" fillId="0" borderId="21" xfId="0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164" fontId="11" fillId="0" borderId="21" xfId="0" applyNumberFormat="1" applyFont="1" applyBorder="1" applyAlignment="1">
      <alignment horizontal="center" vertical="center" wrapText="1"/>
    </xf>
    <xf numFmtId="0" fontId="12" fillId="0" borderId="17" xfId="0" applyFont="1" applyBorder="1"/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64" fontId="11" fillId="0" borderId="36" xfId="0" applyNumberFormat="1" applyFont="1" applyBorder="1" applyAlignment="1">
      <alignment horizontal="center" vertical="center" wrapText="1"/>
    </xf>
    <xf numFmtId="164" fontId="11" fillId="0" borderId="17" xfId="0" applyNumberFormat="1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/>
    </xf>
    <xf numFmtId="0" fontId="29" fillId="0" borderId="19" xfId="0" applyFont="1" applyBorder="1"/>
    <xf numFmtId="0" fontId="29" fillId="0" borderId="20" xfId="0" applyFont="1" applyBorder="1"/>
    <xf numFmtId="0" fontId="31" fillId="0" borderId="21" xfId="0" applyFont="1" applyBorder="1" applyAlignment="1">
      <alignment horizontal="center" vertical="center" wrapText="1"/>
    </xf>
    <xf numFmtId="0" fontId="29" fillId="0" borderId="17" xfId="0" applyFont="1" applyBorder="1"/>
    <xf numFmtId="164" fontId="31" fillId="0" borderId="21" xfId="0" applyNumberFormat="1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9" fillId="0" borderId="12" xfId="0" applyFont="1" applyBorder="1"/>
    <xf numFmtId="0" fontId="30" fillId="0" borderId="13" xfId="0" applyFont="1" applyBorder="1" applyAlignment="1">
      <alignment horizontal="center" vertical="center"/>
    </xf>
    <xf numFmtId="0" fontId="29" fillId="0" borderId="13" xfId="0" applyFont="1" applyBorder="1"/>
    <xf numFmtId="0" fontId="31" fillId="0" borderId="14" xfId="0" applyFont="1" applyBorder="1" applyAlignment="1">
      <alignment horizontal="center" vertical="center" wrapText="1"/>
    </xf>
    <xf numFmtId="164" fontId="31" fillId="0" borderId="14" xfId="0" applyNumberFormat="1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29" fillId="0" borderId="16" xfId="0" applyFont="1" applyBorder="1"/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4" fontId="14" fillId="0" borderId="24" xfId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44" fontId="14" fillId="0" borderId="6" xfId="1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44" fontId="14" fillId="0" borderId="24" xfId="1" applyFont="1" applyBorder="1" applyAlignment="1">
      <alignment horizontal="center" vertical="center" wrapText="1"/>
    </xf>
    <xf numFmtId="44" fontId="14" fillId="0" borderId="6" xfId="1" applyFont="1" applyFill="1" applyBorder="1" applyAlignment="1">
      <alignment horizontal="center" vertical="center" wrapText="1"/>
    </xf>
    <xf numFmtId="44" fontId="14" fillId="0" borderId="34" xfId="1" applyFont="1" applyBorder="1" applyAlignment="1">
      <alignment horizontal="center" vertical="center" wrapText="1"/>
    </xf>
    <xf numFmtId="44" fontId="14" fillId="0" borderId="34" xfId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</xdr:row>
      <xdr:rowOff>47625</xdr:rowOff>
    </xdr:from>
    <xdr:ext cx="847725" cy="1095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2382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3</xdr:row>
      <xdr:rowOff>200025</xdr:rowOff>
    </xdr:from>
    <xdr:ext cx="733425" cy="66675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3906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3</xdr:row>
      <xdr:rowOff>66675</xdr:rowOff>
    </xdr:from>
    <xdr:ext cx="619125" cy="11239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573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4</xdr:row>
      <xdr:rowOff>47625</xdr:rowOff>
    </xdr:from>
    <xdr:ext cx="847725" cy="10953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2382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4</xdr:row>
      <xdr:rowOff>200025</xdr:rowOff>
    </xdr:from>
    <xdr:ext cx="733425" cy="666750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3906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4</xdr:row>
      <xdr:rowOff>66675</xdr:rowOff>
    </xdr:from>
    <xdr:ext cx="619125" cy="1123950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573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5</xdr:row>
      <xdr:rowOff>47625</xdr:rowOff>
    </xdr:from>
    <xdr:ext cx="847725" cy="1095375"/>
    <xdr:pic>
      <xdr:nvPicPr>
        <xdr:cNvPr id="35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24288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5</xdr:row>
      <xdr:rowOff>200025</xdr:rowOff>
    </xdr:from>
    <xdr:ext cx="733425" cy="666750"/>
    <xdr:pic>
      <xdr:nvPicPr>
        <xdr:cNvPr id="36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25812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5</xdr:row>
      <xdr:rowOff>66675</xdr:rowOff>
    </xdr:from>
    <xdr:ext cx="619125" cy="1123950"/>
    <xdr:pic>
      <xdr:nvPicPr>
        <xdr:cNvPr id="37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24479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6</xdr:row>
      <xdr:rowOff>47625</xdr:rowOff>
    </xdr:from>
    <xdr:ext cx="847725" cy="109537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361950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6</xdr:row>
      <xdr:rowOff>200025</xdr:rowOff>
    </xdr:from>
    <xdr:ext cx="733425" cy="666750"/>
    <xdr:pic>
      <xdr:nvPicPr>
        <xdr:cNvPr id="12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377190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6</xdr:row>
      <xdr:rowOff>66675</xdr:rowOff>
    </xdr:from>
    <xdr:ext cx="619125" cy="1123950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363855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3</xdr:row>
      <xdr:rowOff>47625</xdr:rowOff>
    </xdr:from>
    <xdr:ext cx="847725" cy="1095375"/>
    <xdr:pic>
      <xdr:nvPicPr>
        <xdr:cNvPr id="14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2382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3</xdr:row>
      <xdr:rowOff>200025</xdr:rowOff>
    </xdr:from>
    <xdr:ext cx="733425" cy="666750"/>
    <xdr:pic>
      <xdr:nvPicPr>
        <xdr:cNvPr id="15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3906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3</xdr:row>
      <xdr:rowOff>66675</xdr:rowOff>
    </xdr:from>
    <xdr:ext cx="619125" cy="112395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573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4</xdr:row>
      <xdr:rowOff>47625</xdr:rowOff>
    </xdr:from>
    <xdr:ext cx="847725" cy="109537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24288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4</xdr:row>
      <xdr:rowOff>200025</xdr:rowOff>
    </xdr:from>
    <xdr:ext cx="733425" cy="666750"/>
    <xdr:pic>
      <xdr:nvPicPr>
        <xdr:cNvPr id="18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25812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4</xdr:row>
      <xdr:rowOff>66675</xdr:rowOff>
    </xdr:from>
    <xdr:ext cx="619125" cy="1123950"/>
    <xdr:pic>
      <xdr:nvPicPr>
        <xdr:cNvPr id="19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24479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5</xdr:row>
      <xdr:rowOff>47625</xdr:rowOff>
    </xdr:from>
    <xdr:ext cx="847725" cy="1095375"/>
    <xdr:pic>
      <xdr:nvPicPr>
        <xdr:cNvPr id="20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361950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5</xdr:row>
      <xdr:rowOff>200025</xdr:rowOff>
    </xdr:from>
    <xdr:ext cx="733425" cy="666750"/>
    <xdr:pic>
      <xdr:nvPicPr>
        <xdr:cNvPr id="21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377190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5</xdr:row>
      <xdr:rowOff>66675</xdr:rowOff>
    </xdr:from>
    <xdr:ext cx="619125" cy="1123950"/>
    <xdr:pic>
      <xdr:nvPicPr>
        <xdr:cNvPr id="22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363855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6</xdr:row>
      <xdr:rowOff>47625</xdr:rowOff>
    </xdr:from>
    <xdr:ext cx="847725" cy="1095375"/>
    <xdr:pic>
      <xdr:nvPicPr>
        <xdr:cNvPr id="23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481012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6</xdr:row>
      <xdr:rowOff>200025</xdr:rowOff>
    </xdr:from>
    <xdr:ext cx="733425" cy="666750"/>
    <xdr:pic>
      <xdr:nvPicPr>
        <xdr:cNvPr id="24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496252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6</xdr:row>
      <xdr:rowOff>66675</xdr:rowOff>
    </xdr:from>
    <xdr:ext cx="619125" cy="1123950"/>
    <xdr:pic>
      <xdr:nvPicPr>
        <xdr:cNvPr id="25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482917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3</xdr:row>
      <xdr:rowOff>47625</xdr:rowOff>
    </xdr:from>
    <xdr:ext cx="847725" cy="1095375"/>
    <xdr:pic>
      <xdr:nvPicPr>
        <xdr:cNvPr id="26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2382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3</xdr:row>
      <xdr:rowOff>200025</xdr:rowOff>
    </xdr:from>
    <xdr:ext cx="733425" cy="666750"/>
    <xdr:pic>
      <xdr:nvPicPr>
        <xdr:cNvPr id="27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3906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3</xdr:row>
      <xdr:rowOff>66675</xdr:rowOff>
    </xdr:from>
    <xdr:ext cx="619125" cy="1123950"/>
    <xdr:pic>
      <xdr:nvPicPr>
        <xdr:cNvPr id="28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573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4</xdr:row>
      <xdr:rowOff>47625</xdr:rowOff>
    </xdr:from>
    <xdr:ext cx="847725" cy="1095375"/>
    <xdr:pic>
      <xdr:nvPicPr>
        <xdr:cNvPr id="29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24288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4</xdr:row>
      <xdr:rowOff>200025</xdr:rowOff>
    </xdr:from>
    <xdr:ext cx="733425" cy="666750"/>
    <xdr:pic>
      <xdr:nvPicPr>
        <xdr:cNvPr id="30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25812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4</xdr:row>
      <xdr:rowOff>66675</xdr:rowOff>
    </xdr:from>
    <xdr:ext cx="619125" cy="1123950"/>
    <xdr:pic>
      <xdr:nvPicPr>
        <xdr:cNvPr id="31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24479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5</xdr:row>
      <xdr:rowOff>47625</xdr:rowOff>
    </xdr:from>
    <xdr:ext cx="847725" cy="1095375"/>
    <xdr:pic>
      <xdr:nvPicPr>
        <xdr:cNvPr id="3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361950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5</xdr:row>
      <xdr:rowOff>200025</xdr:rowOff>
    </xdr:from>
    <xdr:ext cx="733425" cy="666750"/>
    <xdr:pic>
      <xdr:nvPicPr>
        <xdr:cNvPr id="33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377190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5</xdr:row>
      <xdr:rowOff>66675</xdr:rowOff>
    </xdr:from>
    <xdr:ext cx="619125" cy="1123950"/>
    <xdr:pic>
      <xdr:nvPicPr>
        <xdr:cNvPr id="34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363855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6</xdr:row>
      <xdr:rowOff>47625</xdr:rowOff>
    </xdr:from>
    <xdr:ext cx="847725" cy="1095375"/>
    <xdr:pic>
      <xdr:nvPicPr>
        <xdr:cNvPr id="38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481012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6</xdr:row>
      <xdr:rowOff>200025</xdr:rowOff>
    </xdr:from>
    <xdr:ext cx="733425" cy="666750"/>
    <xdr:pic>
      <xdr:nvPicPr>
        <xdr:cNvPr id="39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496252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6</xdr:row>
      <xdr:rowOff>66675</xdr:rowOff>
    </xdr:from>
    <xdr:ext cx="619125" cy="112395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482917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7</xdr:row>
      <xdr:rowOff>47625</xdr:rowOff>
    </xdr:from>
    <xdr:ext cx="847725" cy="1095375"/>
    <xdr:pic>
      <xdr:nvPicPr>
        <xdr:cNvPr id="41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60007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7</xdr:row>
      <xdr:rowOff>200025</xdr:rowOff>
    </xdr:from>
    <xdr:ext cx="733425" cy="666750"/>
    <xdr:pic>
      <xdr:nvPicPr>
        <xdr:cNvPr id="42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61531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7</xdr:row>
      <xdr:rowOff>66675</xdr:rowOff>
    </xdr:from>
    <xdr:ext cx="619125" cy="1123950"/>
    <xdr:pic>
      <xdr:nvPicPr>
        <xdr:cNvPr id="43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60198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7</xdr:row>
      <xdr:rowOff>66675</xdr:rowOff>
    </xdr:from>
    <xdr:ext cx="619125" cy="1123950"/>
    <xdr:pic>
      <xdr:nvPicPr>
        <xdr:cNvPr id="44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41270" y="480631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7</xdr:row>
      <xdr:rowOff>66675</xdr:rowOff>
    </xdr:from>
    <xdr:ext cx="619125" cy="1123950"/>
    <xdr:pic>
      <xdr:nvPicPr>
        <xdr:cNvPr id="45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41270" y="480631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7</xdr:row>
      <xdr:rowOff>66675</xdr:rowOff>
    </xdr:from>
    <xdr:ext cx="619125" cy="1123950"/>
    <xdr:pic>
      <xdr:nvPicPr>
        <xdr:cNvPr id="46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41270" y="480631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8</xdr:row>
      <xdr:rowOff>47625</xdr:rowOff>
    </xdr:from>
    <xdr:ext cx="847725" cy="1095375"/>
    <xdr:pic>
      <xdr:nvPicPr>
        <xdr:cNvPr id="47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0085" y="597598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8</xdr:row>
      <xdr:rowOff>200025</xdr:rowOff>
    </xdr:from>
    <xdr:ext cx="733425" cy="666750"/>
    <xdr:pic>
      <xdr:nvPicPr>
        <xdr:cNvPr id="48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46245" y="612838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8</xdr:row>
      <xdr:rowOff>66675</xdr:rowOff>
    </xdr:from>
    <xdr:ext cx="619125" cy="1123950"/>
    <xdr:pic>
      <xdr:nvPicPr>
        <xdr:cNvPr id="49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41270" y="599503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9</xdr:row>
      <xdr:rowOff>47625</xdr:rowOff>
    </xdr:from>
    <xdr:ext cx="847725" cy="1095375"/>
    <xdr:pic>
      <xdr:nvPicPr>
        <xdr:cNvPr id="50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72199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9</xdr:row>
      <xdr:rowOff>200025</xdr:rowOff>
    </xdr:from>
    <xdr:ext cx="733425" cy="666750"/>
    <xdr:pic>
      <xdr:nvPicPr>
        <xdr:cNvPr id="51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73723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9</xdr:row>
      <xdr:rowOff>66675</xdr:rowOff>
    </xdr:from>
    <xdr:ext cx="619125" cy="1123950"/>
    <xdr:pic>
      <xdr:nvPicPr>
        <xdr:cNvPr id="52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72390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10</xdr:row>
      <xdr:rowOff>47625</xdr:rowOff>
    </xdr:from>
    <xdr:ext cx="847725" cy="1095375"/>
    <xdr:pic>
      <xdr:nvPicPr>
        <xdr:cNvPr id="53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84391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10</xdr:row>
      <xdr:rowOff>200025</xdr:rowOff>
    </xdr:from>
    <xdr:ext cx="733425" cy="666750"/>
    <xdr:pic>
      <xdr:nvPicPr>
        <xdr:cNvPr id="54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85915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10</xdr:row>
      <xdr:rowOff>66675</xdr:rowOff>
    </xdr:from>
    <xdr:ext cx="619125" cy="1123950"/>
    <xdr:pic>
      <xdr:nvPicPr>
        <xdr:cNvPr id="55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84582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11</xdr:row>
      <xdr:rowOff>47625</xdr:rowOff>
    </xdr:from>
    <xdr:ext cx="847725" cy="1095375"/>
    <xdr:pic>
      <xdr:nvPicPr>
        <xdr:cNvPr id="56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96583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11</xdr:row>
      <xdr:rowOff>200025</xdr:rowOff>
    </xdr:from>
    <xdr:ext cx="733425" cy="666750"/>
    <xdr:pic>
      <xdr:nvPicPr>
        <xdr:cNvPr id="57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98107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11</xdr:row>
      <xdr:rowOff>66675</xdr:rowOff>
    </xdr:from>
    <xdr:ext cx="619125" cy="1123950"/>
    <xdr:pic>
      <xdr:nvPicPr>
        <xdr:cNvPr id="58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96774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12</xdr:row>
      <xdr:rowOff>47625</xdr:rowOff>
    </xdr:from>
    <xdr:ext cx="847725" cy="1095375"/>
    <xdr:pic>
      <xdr:nvPicPr>
        <xdr:cNvPr id="59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08489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12</xdr:row>
      <xdr:rowOff>200025</xdr:rowOff>
    </xdr:from>
    <xdr:ext cx="733425" cy="666750"/>
    <xdr:pic>
      <xdr:nvPicPr>
        <xdr:cNvPr id="60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10013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12</xdr:row>
      <xdr:rowOff>66675</xdr:rowOff>
    </xdr:from>
    <xdr:ext cx="619125" cy="1123950"/>
    <xdr:pic>
      <xdr:nvPicPr>
        <xdr:cNvPr id="61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08680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13</xdr:row>
      <xdr:rowOff>47625</xdr:rowOff>
    </xdr:from>
    <xdr:ext cx="847725" cy="1095375"/>
    <xdr:pic>
      <xdr:nvPicPr>
        <xdr:cNvPr id="6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204912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13</xdr:row>
      <xdr:rowOff>200025</xdr:rowOff>
    </xdr:from>
    <xdr:ext cx="733425" cy="666750"/>
    <xdr:pic>
      <xdr:nvPicPr>
        <xdr:cNvPr id="63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220152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13</xdr:row>
      <xdr:rowOff>66675</xdr:rowOff>
    </xdr:from>
    <xdr:ext cx="619125" cy="1123950"/>
    <xdr:pic>
      <xdr:nvPicPr>
        <xdr:cNvPr id="64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06817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14</xdr:row>
      <xdr:rowOff>47625</xdr:rowOff>
    </xdr:from>
    <xdr:ext cx="847725" cy="1095375"/>
    <xdr:pic>
      <xdr:nvPicPr>
        <xdr:cNvPr id="65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32492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14</xdr:row>
      <xdr:rowOff>200025</xdr:rowOff>
    </xdr:from>
    <xdr:ext cx="733425" cy="666750"/>
    <xdr:pic>
      <xdr:nvPicPr>
        <xdr:cNvPr id="66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34016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14</xdr:row>
      <xdr:rowOff>66675</xdr:rowOff>
    </xdr:from>
    <xdr:ext cx="619125" cy="1123950"/>
    <xdr:pic>
      <xdr:nvPicPr>
        <xdr:cNvPr id="67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3268325"/>
          <a:ext cx="619125" cy="1123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22" workbookViewId="0">
      <selection activeCell="D29" sqref="D29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4.42578125" bestFit="1" customWidth="1"/>
    <col min="6" max="6" width="42.42578125" customWidth="1"/>
    <col min="7" max="7" width="22.42578125" style="20" bestFit="1" customWidth="1"/>
    <col min="8" max="8" width="18.7109375" style="20" bestFit="1" customWidth="1"/>
    <col min="9" max="9" width="21.28515625" style="20" customWidth="1"/>
    <col min="10" max="10" width="15.28515625" bestFit="1" customWidth="1"/>
  </cols>
  <sheetData>
    <row r="1" spans="1:10" ht="42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</row>
    <row r="2" spans="1:10" ht="42" customHeight="1" thickBot="1">
      <c r="A2" s="202" t="s">
        <v>1</v>
      </c>
      <c r="B2" s="201"/>
      <c r="C2" s="201"/>
      <c r="D2" s="201"/>
      <c r="E2" s="201"/>
      <c r="F2" s="201"/>
      <c r="G2" s="201"/>
      <c r="H2" s="201"/>
      <c r="I2" s="201"/>
    </row>
    <row r="3" spans="1:10" ht="28.5" customHeight="1" thickBot="1">
      <c r="A3" s="1" t="s">
        <v>2</v>
      </c>
      <c r="B3" s="1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5" t="s">
        <v>11</v>
      </c>
    </row>
    <row r="4" spans="1:10" ht="27.75" customHeight="1">
      <c r="A4" s="6" t="s">
        <v>12</v>
      </c>
      <c r="B4" s="6" t="s">
        <v>13</v>
      </c>
      <c r="C4" s="7">
        <v>127</v>
      </c>
      <c r="D4" s="6" t="s">
        <v>14</v>
      </c>
      <c r="E4" s="6" t="s">
        <v>15</v>
      </c>
      <c r="F4" s="8" t="s">
        <v>16</v>
      </c>
      <c r="G4" s="9" t="s">
        <v>17</v>
      </c>
      <c r="H4" s="9" t="s">
        <v>18</v>
      </c>
      <c r="I4" s="10">
        <v>44480</v>
      </c>
      <c r="J4" s="11"/>
    </row>
    <row r="5" spans="1:10" ht="27" customHeight="1">
      <c r="A5" s="12" t="s">
        <v>19</v>
      </c>
      <c r="B5" s="12" t="s">
        <v>20</v>
      </c>
      <c r="C5" s="13">
        <v>67</v>
      </c>
      <c r="D5" s="12" t="s">
        <v>21</v>
      </c>
      <c r="E5" s="12" t="s">
        <v>22</v>
      </c>
      <c r="F5" s="14" t="s">
        <v>23</v>
      </c>
      <c r="G5" s="15" t="s">
        <v>17</v>
      </c>
      <c r="H5" s="15" t="s">
        <v>18</v>
      </c>
      <c r="I5" s="16">
        <v>43426</v>
      </c>
      <c r="J5" s="11"/>
    </row>
    <row r="6" spans="1:10" ht="27" customHeight="1">
      <c r="A6" s="12" t="s">
        <v>24</v>
      </c>
      <c r="B6" s="12" t="s">
        <v>25</v>
      </c>
      <c r="C6" s="13">
        <v>102</v>
      </c>
      <c r="D6" s="12" t="s">
        <v>26</v>
      </c>
      <c r="E6" s="12" t="s">
        <v>27</v>
      </c>
      <c r="F6" s="14" t="s">
        <v>28</v>
      </c>
      <c r="G6" s="15" t="s">
        <v>17</v>
      </c>
      <c r="H6" s="15" t="s">
        <v>18</v>
      </c>
      <c r="I6" s="16">
        <v>43844</v>
      </c>
      <c r="J6" s="11"/>
    </row>
    <row r="7" spans="1:10" ht="27" customHeight="1">
      <c r="A7" s="12" t="s">
        <v>29</v>
      </c>
      <c r="B7" s="12" t="s">
        <v>30</v>
      </c>
      <c r="C7" s="13">
        <v>91</v>
      </c>
      <c r="D7" s="12" t="s">
        <v>21</v>
      </c>
      <c r="E7" s="12" t="s">
        <v>31</v>
      </c>
      <c r="F7" s="14" t="s">
        <v>32</v>
      </c>
      <c r="G7" s="15" t="s">
        <v>17</v>
      </c>
      <c r="H7" s="15" t="s">
        <v>18</v>
      </c>
      <c r="I7" s="16">
        <v>43678</v>
      </c>
      <c r="J7" s="11"/>
    </row>
    <row r="8" spans="1:10" ht="27" customHeight="1">
      <c r="A8" s="12" t="s">
        <v>33</v>
      </c>
      <c r="B8" s="12" t="s">
        <v>34</v>
      </c>
      <c r="C8" s="13">
        <v>33</v>
      </c>
      <c r="D8" s="12" t="s">
        <v>21</v>
      </c>
      <c r="E8" s="12" t="s">
        <v>22</v>
      </c>
      <c r="F8" s="14" t="s">
        <v>35</v>
      </c>
      <c r="G8" s="15" t="s">
        <v>17</v>
      </c>
      <c r="H8" s="15" t="s">
        <v>18</v>
      </c>
      <c r="I8" s="16">
        <v>42809</v>
      </c>
      <c r="J8" s="11"/>
    </row>
    <row r="9" spans="1:10" ht="27" customHeight="1">
      <c r="A9" s="12" t="s">
        <v>36</v>
      </c>
      <c r="B9" s="12" t="s">
        <v>37</v>
      </c>
      <c r="C9" s="13">
        <v>83</v>
      </c>
      <c r="D9" s="12" t="s">
        <v>38</v>
      </c>
      <c r="E9" s="12" t="s">
        <v>39</v>
      </c>
      <c r="F9" s="14" t="s">
        <v>40</v>
      </c>
      <c r="G9" s="15" t="s">
        <v>17</v>
      </c>
      <c r="H9" s="15" t="s">
        <v>18</v>
      </c>
      <c r="I9" s="16">
        <v>43775</v>
      </c>
      <c r="J9" s="11"/>
    </row>
    <row r="10" spans="1:10" ht="27" customHeight="1">
      <c r="A10" s="12" t="s">
        <v>41</v>
      </c>
      <c r="B10" s="12" t="s">
        <v>42</v>
      </c>
      <c r="C10" s="13">
        <v>97</v>
      </c>
      <c r="D10" s="12" t="s">
        <v>43</v>
      </c>
      <c r="E10" s="12" t="s">
        <v>44</v>
      </c>
      <c r="F10" s="14" t="s">
        <v>28</v>
      </c>
      <c r="G10" s="15" t="s">
        <v>17</v>
      </c>
      <c r="H10" s="15" t="s">
        <v>18</v>
      </c>
      <c r="I10" s="16">
        <v>43724</v>
      </c>
      <c r="J10" s="11"/>
    </row>
    <row r="11" spans="1:10" ht="27" customHeight="1">
      <c r="A11" s="12" t="s">
        <v>45</v>
      </c>
      <c r="B11" s="12" t="s">
        <v>46</v>
      </c>
      <c r="C11" s="13">
        <v>28</v>
      </c>
      <c r="D11" s="12" t="s">
        <v>21</v>
      </c>
      <c r="E11" s="12" t="s">
        <v>47</v>
      </c>
      <c r="F11" s="14" t="s">
        <v>48</v>
      </c>
      <c r="G11" s="15" t="s">
        <v>17</v>
      </c>
      <c r="H11" s="15" t="s">
        <v>18</v>
      </c>
      <c r="I11" s="16">
        <v>42759</v>
      </c>
      <c r="J11" s="11"/>
    </row>
    <row r="12" spans="1:10" ht="27" customHeight="1">
      <c r="A12" s="12" t="s">
        <v>49</v>
      </c>
      <c r="B12" s="12" t="s">
        <v>50</v>
      </c>
      <c r="C12" s="13">
        <v>134</v>
      </c>
      <c r="D12" s="12" t="s">
        <v>51</v>
      </c>
      <c r="E12" s="12" t="s">
        <v>52</v>
      </c>
      <c r="F12" s="14" t="s">
        <v>53</v>
      </c>
      <c r="G12" s="15" t="s">
        <v>17</v>
      </c>
      <c r="H12" s="15" t="s">
        <v>18</v>
      </c>
      <c r="I12" s="16">
        <v>44567</v>
      </c>
      <c r="J12" s="11"/>
    </row>
    <row r="13" spans="1:10" ht="27" customHeight="1">
      <c r="A13" s="12" t="s">
        <v>54</v>
      </c>
      <c r="B13" s="12" t="s">
        <v>55</v>
      </c>
      <c r="C13" s="13">
        <v>87</v>
      </c>
      <c r="D13" s="12" t="s">
        <v>21</v>
      </c>
      <c r="E13" s="12" t="s">
        <v>56</v>
      </c>
      <c r="F13" s="14" t="s">
        <v>57</v>
      </c>
      <c r="G13" s="15" t="s">
        <v>17</v>
      </c>
      <c r="H13" s="15" t="s">
        <v>18</v>
      </c>
      <c r="I13" s="16">
        <v>43684</v>
      </c>
      <c r="J13" s="11"/>
    </row>
    <row r="14" spans="1:10" ht="27" customHeight="1">
      <c r="A14" s="12" t="s">
        <v>58</v>
      </c>
      <c r="B14" s="12" t="s">
        <v>59</v>
      </c>
      <c r="C14" s="13">
        <v>110</v>
      </c>
      <c r="D14" s="12" t="s">
        <v>60</v>
      </c>
      <c r="E14" s="12" t="s">
        <v>52</v>
      </c>
      <c r="F14" s="14" t="s">
        <v>53</v>
      </c>
      <c r="G14" s="15" t="s">
        <v>17</v>
      </c>
      <c r="H14" s="15" t="s">
        <v>18</v>
      </c>
      <c r="I14" s="16">
        <v>43926</v>
      </c>
      <c r="J14" s="11"/>
    </row>
    <row r="15" spans="1:10" ht="27" customHeight="1">
      <c r="A15" s="12" t="s">
        <v>61</v>
      </c>
      <c r="B15" s="12" t="s">
        <v>62</v>
      </c>
      <c r="C15" s="13">
        <v>139</v>
      </c>
      <c r="D15" s="12" t="s">
        <v>63</v>
      </c>
      <c r="E15" s="12" t="s">
        <v>31</v>
      </c>
      <c r="F15" s="14" t="s">
        <v>32</v>
      </c>
      <c r="G15" s="15" t="s">
        <v>17</v>
      </c>
      <c r="H15" s="15" t="s">
        <v>18</v>
      </c>
      <c r="I15" s="16">
        <v>44609</v>
      </c>
      <c r="J15" s="11"/>
    </row>
    <row r="16" spans="1:10" ht="27" customHeight="1">
      <c r="A16" s="12" t="s">
        <v>64</v>
      </c>
      <c r="B16" s="12" t="s">
        <v>65</v>
      </c>
      <c r="C16" s="13">
        <v>107</v>
      </c>
      <c r="D16" s="12" t="s">
        <v>51</v>
      </c>
      <c r="E16" s="12" t="s">
        <v>66</v>
      </c>
      <c r="F16" s="14" t="s">
        <v>40</v>
      </c>
      <c r="G16" s="15" t="s">
        <v>17</v>
      </c>
      <c r="H16" s="15" t="s">
        <v>18</v>
      </c>
      <c r="I16" s="16">
        <v>43986</v>
      </c>
      <c r="J16" s="11"/>
    </row>
    <row r="17" spans="1:10" ht="26.25" customHeight="1">
      <c r="A17" s="12" t="s">
        <v>67</v>
      </c>
      <c r="B17" s="12" t="s">
        <v>68</v>
      </c>
      <c r="C17" s="13">
        <v>76</v>
      </c>
      <c r="D17" s="12" t="s">
        <v>26</v>
      </c>
      <c r="E17" s="12" t="s">
        <v>22</v>
      </c>
      <c r="F17" s="14" t="s">
        <v>35</v>
      </c>
      <c r="G17" s="15" t="s">
        <v>17</v>
      </c>
      <c r="H17" s="15" t="s">
        <v>18</v>
      </c>
      <c r="I17" s="16">
        <v>43803</v>
      </c>
      <c r="J17" s="11"/>
    </row>
    <row r="18" spans="1:10" ht="27" customHeight="1">
      <c r="A18" s="12" t="s">
        <v>69</v>
      </c>
      <c r="B18" s="12" t="s">
        <v>70</v>
      </c>
      <c r="C18" s="13">
        <v>101</v>
      </c>
      <c r="D18" s="12" t="s">
        <v>71</v>
      </c>
      <c r="E18" s="12" t="s">
        <v>72</v>
      </c>
      <c r="F18" s="14" t="s">
        <v>73</v>
      </c>
      <c r="G18" s="15" t="s">
        <v>17</v>
      </c>
      <c r="H18" s="15" t="s">
        <v>18</v>
      </c>
      <c r="I18" s="16">
        <v>43843</v>
      </c>
      <c r="J18" s="11"/>
    </row>
    <row r="19" spans="1:10" ht="27" customHeight="1">
      <c r="A19" s="12" t="s">
        <v>74</v>
      </c>
      <c r="B19" s="12" t="s">
        <v>75</v>
      </c>
      <c r="C19" s="13">
        <v>137</v>
      </c>
      <c r="D19" s="12" t="s">
        <v>76</v>
      </c>
      <c r="E19" s="12" t="s">
        <v>77</v>
      </c>
      <c r="F19" s="14" t="s">
        <v>40</v>
      </c>
      <c r="G19" s="15" t="s">
        <v>17</v>
      </c>
      <c r="H19" s="15" t="s">
        <v>18</v>
      </c>
      <c r="I19" s="16">
        <v>44581</v>
      </c>
      <c r="J19" s="17">
        <v>44945</v>
      </c>
    </row>
    <row r="20" spans="1:10" ht="27" customHeight="1">
      <c r="A20" s="12" t="s">
        <v>78</v>
      </c>
      <c r="B20" s="12" t="s">
        <v>79</v>
      </c>
      <c r="C20" s="13">
        <v>50</v>
      </c>
      <c r="D20" s="12" t="s">
        <v>26</v>
      </c>
      <c r="E20" s="18" t="s">
        <v>31</v>
      </c>
      <c r="F20" s="14" t="s">
        <v>80</v>
      </c>
      <c r="G20" s="15" t="s">
        <v>17</v>
      </c>
      <c r="H20" s="15" t="s">
        <v>18</v>
      </c>
      <c r="I20" s="16">
        <v>42954</v>
      </c>
      <c r="J20" s="11"/>
    </row>
    <row r="21" spans="1:10" ht="27" customHeight="1">
      <c r="A21" s="12" t="s">
        <v>81</v>
      </c>
      <c r="B21" s="12" t="s">
        <v>82</v>
      </c>
      <c r="C21" s="13">
        <v>27</v>
      </c>
      <c r="D21" s="12" t="s">
        <v>26</v>
      </c>
      <c r="E21" s="12" t="s">
        <v>31</v>
      </c>
      <c r="F21" s="14" t="s">
        <v>80</v>
      </c>
      <c r="G21" s="15" t="s">
        <v>17</v>
      </c>
      <c r="H21" s="15" t="s">
        <v>18</v>
      </c>
      <c r="I21" s="16">
        <v>42725</v>
      </c>
      <c r="J21" s="11"/>
    </row>
    <row r="22" spans="1:10" ht="27" customHeight="1">
      <c r="A22" s="12" t="s">
        <v>83</v>
      </c>
      <c r="B22" s="12" t="s">
        <v>84</v>
      </c>
      <c r="C22" s="13">
        <v>65</v>
      </c>
      <c r="D22" s="12" t="s">
        <v>85</v>
      </c>
      <c r="E22" s="12" t="s">
        <v>86</v>
      </c>
      <c r="F22" s="14" t="s">
        <v>57</v>
      </c>
      <c r="G22" s="15" t="s">
        <v>17</v>
      </c>
      <c r="H22" s="15" t="s">
        <v>18</v>
      </c>
      <c r="I22" s="16">
        <v>43323</v>
      </c>
      <c r="J22" s="11"/>
    </row>
    <row r="23" spans="1:10" ht="27" customHeight="1">
      <c r="A23" s="12" t="s">
        <v>87</v>
      </c>
      <c r="B23" s="12" t="s">
        <v>88</v>
      </c>
      <c r="C23" s="13">
        <v>129</v>
      </c>
      <c r="D23" s="12" t="s">
        <v>76</v>
      </c>
      <c r="E23" s="12" t="s">
        <v>77</v>
      </c>
      <c r="F23" s="14" t="s">
        <v>40</v>
      </c>
      <c r="G23" s="15" t="s">
        <v>17</v>
      </c>
      <c r="H23" s="15" t="s">
        <v>18</v>
      </c>
      <c r="I23" s="16">
        <v>44531</v>
      </c>
      <c r="J23" s="11"/>
    </row>
    <row r="24" spans="1:10" ht="27" customHeight="1">
      <c r="A24" s="12" t="s">
        <v>89</v>
      </c>
      <c r="B24" s="12" t="s">
        <v>90</v>
      </c>
      <c r="C24" s="13">
        <v>106</v>
      </c>
      <c r="D24" s="12" t="s">
        <v>26</v>
      </c>
      <c r="E24" s="12" t="s">
        <v>22</v>
      </c>
      <c r="F24" s="14" t="s">
        <v>91</v>
      </c>
      <c r="G24" s="15" t="s">
        <v>17</v>
      </c>
      <c r="H24" s="15" t="s">
        <v>18</v>
      </c>
      <c r="I24" s="16">
        <v>43986</v>
      </c>
      <c r="J24" s="11"/>
    </row>
    <row r="25" spans="1:10" ht="27" customHeight="1">
      <c r="A25" s="12" t="s">
        <v>92</v>
      </c>
      <c r="B25" s="12" t="s">
        <v>93</v>
      </c>
      <c r="C25" s="13">
        <v>135</v>
      </c>
      <c r="D25" s="12" t="s">
        <v>21</v>
      </c>
      <c r="E25" s="12" t="s">
        <v>56</v>
      </c>
      <c r="F25" s="14" t="s">
        <v>57</v>
      </c>
      <c r="G25" s="15" t="s">
        <v>17</v>
      </c>
      <c r="H25" s="15" t="s">
        <v>18</v>
      </c>
      <c r="I25" s="16">
        <v>44572</v>
      </c>
      <c r="J25" s="11"/>
    </row>
    <row r="26" spans="1:10" ht="27" customHeight="1">
      <c r="A26" s="12" t="s">
        <v>94</v>
      </c>
      <c r="B26" s="12" t="s">
        <v>95</v>
      </c>
      <c r="C26" s="13">
        <v>53</v>
      </c>
      <c r="D26" s="12" t="s">
        <v>43</v>
      </c>
      <c r="E26" s="12" t="s">
        <v>96</v>
      </c>
      <c r="F26" s="14" t="s">
        <v>40</v>
      </c>
      <c r="G26" s="15" t="s">
        <v>17</v>
      </c>
      <c r="H26" s="15" t="s">
        <v>18</v>
      </c>
      <c r="I26" s="16">
        <v>43034</v>
      </c>
      <c r="J26" s="11"/>
    </row>
    <row r="27" spans="1:10" ht="27" customHeight="1">
      <c r="A27" s="12" t="s">
        <v>97</v>
      </c>
      <c r="B27" s="12" t="s">
        <v>98</v>
      </c>
      <c r="C27" s="13">
        <v>120</v>
      </c>
      <c r="D27" s="12" t="s">
        <v>21</v>
      </c>
      <c r="E27" s="12" t="s">
        <v>99</v>
      </c>
      <c r="F27" s="14" t="s">
        <v>100</v>
      </c>
      <c r="G27" s="15" t="s">
        <v>17</v>
      </c>
      <c r="H27" s="15" t="s">
        <v>18</v>
      </c>
      <c r="I27" s="16">
        <v>44392</v>
      </c>
      <c r="J27" s="11"/>
    </row>
    <row r="28" spans="1:10" ht="27" customHeight="1">
      <c r="A28" s="12" t="s">
        <v>101</v>
      </c>
      <c r="B28" s="12" t="s">
        <v>102</v>
      </c>
      <c r="C28" s="13">
        <v>49</v>
      </c>
      <c r="D28" s="12" t="s">
        <v>26</v>
      </c>
      <c r="E28" s="12" t="s">
        <v>31</v>
      </c>
      <c r="F28" s="14" t="s">
        <v>32</v>
      </c>
      <c r="G28" s="15" t="s">
        <v>17</v>
      </c>
      <c r="H28" s="15" t="s">
        <v>18</v>
      </c>
      <c r="I28" s="16">
        <v>42948</v>
      </c>
      <c r="J28" s="11"/>
    </row>
    <row r="29" spans="1:10" ht="27" customHeight="1">
      <c r="A29" s="12" t="s">
        <v>103</v>
      </c>
      <c r="B29" s="12" t="s">
        <v>104</v>
      </c>
      <c r="C29" s="13">
        <v>142</v>
      </c>
      <c r="D29" s="12" t="s">
        <v>105</v>
      </c>
      <c r="E29" s="12" t="s">
        <v>56</v>
      </c>
      <c r="F29" s="14" t="s">
        <v>57</v>
      </c>
      <c r="G29" s="15" t="s">
        <v>17</v>
      </c>
      <c r="H29" s="15" t="s">
        <v>18</v>
      </c>
      <c r="I29" s="16">
        <v>44655</v>
      </c>
      <c r="J29" s="11"/>
    </row>
    <row r="30" spans="1:10" ht="27" customHeight="1">
      <c r="A30" s="12" t="s">
        <v>106</v>
      </c>
      <c r="B30" s="12" t="s">
        <v>107</v>
      </c>
      <c r="C30" s="13">
        <v>140</v>
      </c>
      <c r="D30" s="12" t="s">
        <v>71</v>
      </c>
      <c r="E30" s="12" t="s">
        <v>108</v>
      </c>
      <c r="F30" s="14" t="s">
        <v>53</v>
      </c>
      <c r="G30" s="15" t="s">
        <v>17</v>
      </c>
      <c r="H30" s="15" t="s">
        <v>18</v>
      </c>
      <c r="I30" s="16">
        <v>44623</v>
      </c>
      <c r="J30" s="11"/>
    </row>
    <row r="31" spans="1:10" ht="27" customHeight="1">
      <c r="A31" s="12" t="s">
        <v>109</v>
      </c>
      <c r="B31" s="12" t="s">
        <v>110</v>
      </c>
      <c r="C31" s="13">
        <v>128</v>
      </c>
      <c r="D31" s="12" t="s">
        <v>111</v>
      </c>
      <c r="E31" s="12" t="s">
        <v>112</v>
      </c>
      <c r="F31" s="14" t="s">
        <v>53</v>
      </c>
      <c r="G31" s="15" t="s">
        <v>17</v>
      </c>
      <c r="H31" s="15" t="s">
        <v>113</v>
      </c>
      <c r="I31" s="16">
        <v>44522</v>
      </c>
      <c r="J31" s="11"/>
    </row>
    <row r="32" spans="1:10" ht="27" customHeight="1">
      <c r="A32" s="12" t="s">
        <v>114</v>
      </c>
      <c r="B32" s="12" t="s">
        <v>115</v>
      </c>
      <c r="C32" s="13">
        <v>146</v>
      </c>
      <c r="D32" s="12" t="s">
        <v>116</v>
      </c>
      <c r="E32" s="12" t="s">
        <v>15</v>
      </c>
      <c r="F32" s="14" t="s">
        <v>117</v>
      </c>
      <c r="G32" s="15" t="s">
        <v>17</v>
      </c>
      <c r="H32" s="15" t="s">
        <v>18</v>
      </c>
      <c r="I32" s="16">
        <v>44346</v>
      </c>
      <c r="J32" s="11"/>
    </row>
    <row r="33" spans="1:10" ht="27" customHeight="1">
      <c r="A33" s="12" t="s">
        <v>118</v>
      </c>
      <c r="B33" s="12" t="s">
        <v>119</v>
      </c>
      <c r="C33" s="13">
        <v>138</v>
      </c>
      <c r="D33" s="12" t="s">
        <v>120</v>
      </c>
      <c r="E33" s="12" t="s">
        <v>121</v>
      </c>
      <c r="F33" s="14" t="s">
        <v>91</v>
      </c>
      <c r="G33" s="15" t="s">
        <v>17</v>
      </c>
      <c r="H33" s="15" t="s">
        <v>18</v>
      </c>
      <c r="I33" s="16">
        <v>44582</v>
      </c>
      <c r="J33" s="17">
        <v>44946</v>
      </c>
    </row>
    <row r="34" spans="1:10" ht="27" customHeight="1">
      <c r="A34" s="12" t="s">
        <v>122</v>
      </c>
      <c r="B34" s="12" t="s">
        <v>123</v>
      </c>
      <c r="C34" s="13">
        <v>80</v>
      </c>
      <c r="D34" s="12" t="s">
        <v>124</v>
      </c>
      <c r="E34" s="12" t="s">
        <v>124</v>
      </c>
      <c r="F34" s="14" t="s">
        <v>40</v>
      </c>
      <c r="G34" s="15" t="s">
        <v>17</v>
      </c>
      <c r="H34" s="15" t="s">
        <v>18</v>
      </c>
      <c r="I34" s="16">
        <v>43713</v>
      </c>
      <c r="J34" s="11"/>
    </row>
    <row r="35" spans="1:10" ht="27" customHeight="1">
      <c r="A35" s="12" t="s">
        <v>125</v>
      </c>
      <c r="B35" s="12" t="s">
        <v>126</v>
      </c>
      <c r="C35" s="13">
        <v>36</v>
      </c>
      <c r="D35" s="12" t="s">
        <v>26</v>
      </c>
      <c r="E35" s="12" t="s">
        <v>31</v>
      </c>
      <c r="F35" s="14" t="s">
        <v>80</v>
      </c>
      <c r="G35" s="15" t="s">
        <v>17</v>
      </c>
      <c r="H35" s="15" t="s">
        <v>18</v>
      </c>
      <c r="I35" s="16">
        <v>42829</v>
      </c>
      <c r="J35" s="11"/>
    </row>
    <row r="36" spans="1:10" ht="27" customHeight="1">
      <c r="A36" s="12" t="s">
        <v>127</v>
      </c>
      <c r="B36" s="12" t="s">
        <v>128</v>
      </c>
      <c r="C36" s="13">
        <v>42</v>
      </c>
      <c r="D36" s="12" t="s">
        <v>26</v>
      </c>
      <c r="E36" s="18" t="s">
        <v>31</v>
      </c>
      <c r="F36" s="14" t="s">
        <v>80</v>
      </c>
      <c r="G36" s="15" t="s">
        <v>17</v>
      </c>
      <c r="H36" s="15" t="s">
        <v>18</v>
      </c>
      <c r="I36" s="16">
        <v>42926</v>
      </c>
      <c r="J36" s="11"/>
    </row>
    <row r="37" spans="1:10" ht="27" customHeight="1">
      <c r="A37" s="12" t="s">
        <v>129</v>
      </c>
      <c r="B37" s="12" t="s">
        <v>130</v>
      </c>
      <c r="C37" s="13">
        <v>122</v>
      </c>
      <c r="D37" s="12" t="s">
        <v>43</v>
      </c>
      <c r="E37" s="12" t="s">
        <v>131</v>
      </c>
      <c r="F37" s="14" t="s">
        <v>40</v>
      </c>
      <c r="G37" s="15" t="s">
        <v>17</v>
      </c>
      <c r="H37" s="15" t="s">
        <v>18</v>
      </c>
      <c r="I37" s="16">
        <v>44397</v>
      </c>
      <c r="J37" s="11"/>
    </row>
    <row r="38" spans="1:10" ht="27" customHeight="1">
      <c r="A38" s="12" t="s">
        <v>132</v>
      </c>
      <c r="B38" s="12" t="s">
        <v>133</v>
      </c>
      <c r="C38" s="13">
        <v>136</v>
      </c>
      <c r="D38" s="12" t="s">
        <v>134</v>
      </c>
      <c r="E38" s="12" t="s">
        <v>135</v>
      </c>
      <c r="F38" s="14" t="s">
        <v>57</v>
      </c>
      <c r="G38" s="15" t="s">
        <v>17</v>
      </c>
      <c r="H38" s="15" t="s">
        <v>18</v>
      </c>
      <c r="I38" s="16">
        <v>44579</v>
      </c>
      <c r="J38" s="11"/>
    </row>
    <row r="39" spans="1:10" ht="27" customHeight="1">
      <c r="A39" s="12" t="s">
        <v>136</v>
      </c>
      <c r="B39" s="12" t="s">
        <v>137</v>
      </c>
      <c r="C39" s="13">
        <v>145</v>
      </c>
      <c r="D39" s="12" t="s">
        <v>116</v>
      </c>
      <c r="E39" s="12" t="s">
        <v>15</v>
      </c>
      <c r="F39" s="14" t="s">
        <v>53</v>
      </c>
      <c r="G39" s="15" t="s">
        <v>17</v>
      </c>
      <c r="H39" s="15" t="s">
        <v>18</v>
      </c>
      <c r="I39" s="16">
        <v>44690</v>
      </c>
      <c r="J39" s="11"/>
    </row>
    <row r="40" spans="1:10" ht="27" customHeight="1">
      <c r="A40" s="12" t="s">
        <v>138</v>
      </c>
      <c r="B40" s="12" t="s">
        <v>139</v>
      </c>
      <c r="C40" s="13">
        <v>58</v>
      </c>
      <c r="D40" s="12" t="s">
        <v>26</v>
      </c>
      <c r="E40" s="12" t="s">
        <v>22</v>
      </c>
      <c r="F40" s="14" t="s">
        <v>23</v>
      </c>
      <c r="G40" s="15" t="s">
        <v>17</v>
      </c>
      <c r="H40" s="15" t="s">
        <v>18</v>
      </c>
      <c r="I40" s="16">
        <v>44566</v>
      </c>
      <c r="J40" s="11"/>
    </row>
    <row r="41" spans="1:10" ht="27" customHeight="1">
      <c r="A41" s="12" t="s">
        <v>140</v>
      </c>
      <c r="B41" s="12" t="s">
        <v>141</v>
      </c>
      <c r="C41" s="13">
        <v>141</v>
      </c>
      <c r="D41" s="12" t="s">
        <v>142</v>
      </c>
      <c r="E41" s="12" t="s">
        <v>99</v>
      </c>
      <c r="F41" s="14" t="s">
        <v>100</v>
      </c>
      <c r="G41" s="15" t="s">
        <v>17</v>
      </c>
      <c r="H41" s="15" t="s">
        <v>18</v>
      </c>
      <c r="I41" s="16">
        <v>44638</v>
      </c>
      <c r="J41" s="11"/>
    </row>
    <row r="42" spans="1:10" ht="27" customHeight="1">
      <c r="A42" s="12" t="s">
        <v>143</v>
      </c>
      <c r="B42" s="12" t="s">
        <v>144</v>
      </c>
      <c r="C42" s="13">
        <v>133</v>
      </c>
      <c r="D42" s="12" t="s">
        <v>145</v>
      </c>
      <c r="E42" s="12" t="s">
        <v>146</v>
      </c>
      <c r="F42" s="14" t="s">
        <v>147</v>
      </c>
      <c r="G42" s="15" t="s">
        <v>17</v>
      </c>
      <c r="H42" s="15" t="s">
        <v>18</v>
      </c>
      <c r="I42" s="16">
        <v>44566</v>
      </c>
      <c r="J42" s="11"/>
    </row>
    <row r="43" spans="1:10" ht="27" customHeight="1">
      <c r="A43" s="12" t="s">
        <v>148</v>
      </c>
      <c r="B43" s="12" t="s">
        <v>149</v>
      </c>
      <c r="C43" s="13">
        <v>43</v>
      </c>
      <c r="D43" s="12" t="s">
        <v>26</v>
      </c>
      <c r="E43" s="12" t="s">
        <v>56</v>
      </c>
      <c r="F43" s="14" t="s">
        <v>57</v>
      </c>
      <c r="G43" s="15" t="s">
        <v>17</v>
      </c>
      <c r="H43" s="15" t="s">
        <v>18</v>
      </c>
      <c r="I43" s="16">
        <v>42928</v>
      </c>
      <c r="J43" s="11"/>
    </row>
    <row r="44" spans="1:10" ht="27" customHeight="1">
      <c r="A44" s="12" t="s">
        <v>150</v>
      </c>
      <c r="B44" s="12" t="s">
        <v>151</v>
      </c>
      <c r="C44" s="13">
        <v>73</v>
      </c>
      <c r="D44" s="12" t="s">
        <v>26</v>
      </c>
      <c r="E44" s="12" t="s">
        <v>22</v>
      </c>
      <c r="F44" s="14" t="s">
        <v>91</v>
      </c>
      <c r="G44" s="15" t="s">
        <v>17</v>
      </c>
      <c r="H44" s="15" t="s">
        <v>18</v>
      </c>
      <c r="I44" s="16">
        <v>43742</v>
      </c>
      <c r="J44" s="11"/>
    </row>
    <row r="45" spans="1:10" ht="15.75" thickBot="1">
      <c r="A45" s="19"/>
    </row>
    <row r="46" spans="1:10" ht="42" customHeight="1" thickBot="1">
      <c r="A46" s="203" t="s">
        <v>152</v>
      </c>
      <c r="B46" s="204"/>
      <c r="C46" s="204"/>
      <c r="D46" s="204"/>
      <c r="E46" s="204"/>
      <c r="F46" s="204"/>
      <c r="G46" s="205"/>
      <c r="H46" s="21"/>
      <c r="I46" s="21"/>
    </row>
    <row r="47" spans="1:10" ht="28.5" customHeight="1">
      <c r="A47" s="22" t="s">
        <v>2</v>
      </c>
      <c r="B47" s="22" t="s">
        <v>3</v>
      </c>
      <c r="C47" s="22" t="s">
        <v>4</v>
      </c>
      <c r="D47" s="22" t="s">
        <v>5</v>
      </c>
      <c r="E47" s="22" t="s">
        <v>7</v>
      </c>
      <c r="F47" s="22" t="s">
        <v>8</v>
      </c>
      <c r="G47" s="23" t="s">
        <v>153</v>
      </c>
      <c r="H47" s="24"/>
    </row>
    <row r="48" spans="1:10" ht="27" customHeight="1">
      <c r="A48" s="12" t="s">
        <v>154</v>
      </c>
      <c r="B48" s="12" t="s">
        <v>155</v>
      </c>
      <c r="C48" s="13">
        <v>143</v>
      </c>
      <c r="D48" s="12" t="s">
        <v>156</v>
      </c>
      <c r="E48" s="14" t="s">
        <v>40</v>
      </c>
      <c r="F48" s="15" t="s">
        <v>157</v>
      </c>
      <c r="G48" s="25">
        <v>44663</v>
      </c>
      <c r="H48" s="26"/>
    </row>
    <row r="49" spans="1:8" ht="31.5" customHeight="1">
      <c r="A49" s="12" t="s">
        <v>160</v>
      </c>
      <c r="B49" s="12" t="s">
        <v>161</v>
      </c>
      <c r="C49" s="13">
        <v>132</v>
      </c>
      <c r="D49" s="12" t="s">
        <v>162</v>
      </c>
      <c r="E49" s="14" t="s">
        <v>147</v>
      </c>
      <c r="F49" s="15" t="s">
        <v>157</v>
      </c>
      <c r="G49" s="25">
        <v>44532</v>
      </c>
      <c r="H49" s="26"/>
    </row>
    <row r="50" spans="1:8" ht="31.5" customHeight="1">
      <c r="A50" s="12" t="s">
        <v>163</v>
      </c>
      <c r="B50" s="12" t="s">
        <v>164</v>
      </c>
      <c r="C50" s="13">
        <v>131</v>
      </c>
      <c r="D50" s="12" t="s">
        <v>165</v>
      </c>
      <c r="E50" s="14" t="s">
        <v>166</v>
      </c>
      <c r="F50" s="15" t="s">
        <v>157</v>
      </c>
      <c r="G50" s="25">
        <v>44532</v>
      </c>
      <c r="H50" s="26"/>
    </row>
  </sheetData>
  <mergeCells count="3">
    <mergeCell ref="A1:I1"/>
    <mergeCell ref="A2:I2"/>
    <mergeCell ref="A46:G46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opLeftCell="A46" workbookViewId="0">
      <selection activeCell="D48" sqref="D48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2.42578125" customWidth="1"/>
    <col min="6" max="6" width="22.42578125" style="20" bestFit="1" customWidth="1"/>
    <col min="7" max="7" width="18.7109375" style="20" bestFit="1" customWidth="1"/>
    <col min="8" max="8" width="21.28515625" style="20" customWidth="1"/>
    <col min="9" max="9" width="10.7109375" bestFit="1" customWidth="1"/>
  </cols>
  <sheetData>
    <row r="1" spans="1:8" ht="42" customHeight="1">
      <c r="A1" s="201" t="s">
        <v>433</v>
      </c>
      <c r="B1" s="201"/>
      <c r="C1" s="201"/>
      <c r="D1" s="201"/>
      <c r="E1" s="201"/>
      <c r="F1" s="201"/>
      <c r="G1" s="201"/>
      <c r="H1" s="201"/>
    </row>
    <row r="2" spans="1:8" ht="42" customHeight="1" thickBot="1">
      <c r="A2" s="202" t="s">
        <v>1</v>
      </c>
      <c r="B2" s="201"/>
      <c r="C2" s="201"/>
      <c r="D2" s="201"/>
      <c r="E2" s="201"/>
      <c r="F2" s="201"/>
      <c r="G2" s="201"/>
      <c r="H2" s="201"/>
    </row>
    <row r="3" spans="1:8" ht="28.5" customHeight="1" thickBot="1">
      <c r="A3" s="108" t="s">
        <v>2</v>
      </c>
      <c r="B3" s="108" t="s">
        <v>3</v>
      </c>
      <c r="C3" s="109" t="s">
        <v>4</v>
      </c>
      <c r="D3" s="110" t="s">
        <v>5</v>
      </c>
      <c r="E3" s="87" t="s">
        <v>7</v>
      </c>
      <c r="F3" s="87" t="s">
        <v>8</v>
      </c>
      <c r="G3" s="87" t="s">
        <v>9</v>
      </c>
      <c r="H3" s="4" t="s">
        <v>10</v>
      </c>
    </row>
    <row r="4" spans="1:8" ht="28.5" customHeight="1" thickBot="1">
      <c r="A4" s="6" t="s">
        <v>329</v>
      </c>
      <c r="B4" s="111" t="s">
        <v>330</v>
      </c>
      <c r="C4" s="111">
        <v>169</v>
      </c>
      <c r="D4" s="6" t="s">
        <v>71</v>
      </c>
      <c r="E4" s="45" t="s">
        <v>48</v>
      </c>
      <c r="F4" s="112" t="s">
        <v>17</v>
      </c>
      <c r="G4" s="112" t="s">
        <v>18</v>
      </c>
      <c r="H4" s="113">
        <v>44928</v>
      </c>
    </row>
    <row r="5" spans="1:8" ht="28.5" customHeight="1" thickBot="1">
      <c r="A5" s="6" t="s">
        <v>384</v>
      </c>
      <c r="B5" s="111" t="s">
        <v>385</v>
      </c>
      <c r="C5" s="111">
        <v>185</v>
      </c>
      <c r="D5" s="6" t="s">
        <v>63</v>
      </c>
      <c r="E5" s="45" t="s">
        <v>23</v>
      </c>
      <c r="F5" s="112" t="s">
        <v>17</v>
      </c>
      <c r="G5" s="112" t="s">
        <v>18</v>
      </c>
      <c r="H5" s="113">
        <v>45110</v>
      </c>
    </row>
    <row r="6" spans="1:8" ht="28.5" customHeight="1">
      <c r="A6" s="6" t="s">
        <v>229</v>
      </c>
      <c r="B6" s="111" t="s">
        <v>230</v>
      </c>
      <c r="C6" s="111">
        <v>149</v>
      </c>
      <c r="D6" s="6" t="s">
        <v>43</v>
      </c>
      <c r="E6" s="45" t="s">
        <v>28</v>
      </c>
      <c r="F6" s="112" t="s">
        <v>17</v>
      </c>
      <c r="G6" s="112" t="s">
        <v>18</v>
      </c>
      <c r="H6" s="113">
        <v>45006</v>
      </c>
    </row>
    <row r="7" spans="1:8" ht="27.75" customHeight="1">
      <c r="A7" s="6" t="s">
        <v>276</v>
      </c>
      <c r="B7" s="6" t="s">
        <v>277</v>
      </c>
      <c r="C7" s="145">
        <v>159</v>
      </c>
      <c r="D7" s="6" t="s">
        <v>233</v>
      </c>
      <c r="E7" s="8" t="s">
        <v>278</v>
      </c>
      <c r="F7" s="9" t="s">
        <v>17</v>
      </c>
      <c r="G7" s="9" t="s">
        <v>18</v>
      </c>
      <c r="H7" s="10">
        <v>45027</v>
      </c>
    </row>
    <row r="8" spans="1:8" ht="27.75" customHeight="1">
      <c r="A8" s="6" t="s">
        <v>386</v>
      </c>
      <c r="B8" s="6" t="s">
        <v>387</v>
      </c>
      <c r="C8" s="145">
        <v>186</v>
      </c>
      <c r="D8" s="6" t="s">
        <v>63</v>
      </c>
      <c r="E8" s="8" t="s">
        <v>23</v>
      </c>
      <c r="F8" s="9" t="s">
        <v>17</v>
      </c>
      <c r="G8" s="9" t="s">
        <v>18</v>
      </c>
      <c r="H8" s="10">
        <v>45110</v>
      </c>
    </row>
    <row r="9" spans="1:8" ht="27" customHeight="1">
      <c r="A9" s="12" t="s">
        <v>24</v>
      </c>
      <c r="B9" s="12" t="s">
        <v>25</v>
      </c>
      <c r="C9" s="13">
        <v>102</v>
      </c>
      <c r="D9" s="12" t="s">
        <v>26</v>
      </c>
      <c r="E9" s="14" t="s">
        <v>28</v>
      </c>
      <c r="F9" s="15" t="s">
        <v>17</v>
      </c>
      <c r="G9" s="15" t="s">
        <v>18</v>
      </c>
      <c r="H9" s="16">
        <v>43844</v>
      </c>
    </row>
    <row r="10" spans="1:8" ht="27" customHeight="1">
      <c r="A10" s="12" t="s">
        <v>29</v>
      </c>
      <c r="B10" s="12" t="s">
        <v>30</v>
      </c>
      <c r="C10" s="13">
        <v>91</v>
      </c>
      <c r="D10" s="12" t="s">
        <v>21</v>
      </c>
      <c r="E10" s="14" t="s">
        <v>32</v>
      </c>
      <c r="F10" s="15" t="s">
        <v>17</v>
      </c>
      <c r="G10" s="15" t="s">
        <v>18</v>
      </c>
      <c r="H10" s="16">
        <v>43678</v>
      </c>
    </row>
    <row r="11" spans="1:8" ht="27" customHeight="1">
      <c r="A11" s="12" t="s">
        <v>33</v>
      </c>
      <c r="B11" s="12" t="s">
        <v>34</v>
      </c>
      <c r="C11" s="13">
        <v>33</v>
      </c>
      <c r="D11" s="12" t="s">
        <v>21</v>
      </c>
      <c r="E11" s="14" t="s">
        <v>35</v>
      </c>
      <c r="F11" s="15" t="s">
        <v>17</v>
      </c>
      <c r="G11" s="15" t="s">
        <v>18</v>
      </c>
      <c r="H11" s="16">
        <v>42809</v>
      </c>
    </row>
    <row r="12" spans="1:8" ht="27" customHeight="1">
      <c r="A12" s="12" t="s">
        <v>36</v>
      </c>
      <c r="B12" s="12" t="s">
        <v>37</v>
      </c>
      <c r="C12" s="13">
        <v>83</v>
      </c>
      <c r="D12" s="12" t="s">
        <v>38</v>
      </c>
      <c r="E12" s="14" t="s">
        <v>40</v>
      </c>
      <c r="F12" s="15" t="s">
        <v>17</v>
      </c>
      <c r="G12" s="15" t="s">
        <v>18</v>
      </c>
      <c r="H12" s="16">
        <v>43775</v>
      </c>
    </row>
    <row r="13" spans="1:8" ht="27" customHeight="1">
      <c r="A13" s="12" t="s">
        <v>332</v>
      </c>
      <c r="B13" s="12" t="s">
        <v>333</v>
      </c>
      <c r="C13" s="13">
        <v>172</v>
      </c>
      <c r="D13" s="12" t="s">
        <v>63</v>
      </c>
      <c r="E13" s="14" t="s">
        <v>57</v>
      </c>
      <c r="F13" s="15" t="s">
        <v>17</v>
      </c>
      <c r="G13" s="15" t="s">
        <v>18</v>
      </c>
      <c r="H13" s="16">
        <v>45097</v>
      </c>
    </row>
    <row r="14" spans="1:8" ht="27" customHeight="1">
      <c r="A14" s="12" t="s">
        <v>279</v>
      </c>
      <c r="B14" s="12" t="s">
        <v>280</v>
      </c>
      <c r="C14" s="13">
        <v>162</v>
      </c>
      <c r="D14" s="12" t="s">
        <v>124</v>
      </c>
      <c r="E14" s="14" t="s">
        <v>40</v>
      </c>
      <c r="F14" s="15" t="s">
        <v>17</v>
      </c>
      <c r="G14" s="15" t="s">
        <v>18</v>
      </c>
      <c r="H14" s="16">
        <v>45034</v>
      </c>
    </row>
    <row r="15" spans="1:8" ht="27" customHeight="1">
      <c r="A15" s="12" t="s">
        <v>45</v>
      </c>
      <c r="B15" s="12" t="s">
        <v>46</v>
      </c>
      <c r="C15" s="13">
        <v>28</v>
      </c>
      <c r="D15" s="12" t="s">
        <v>21</v>
      </c>
      <c r="E15" s="14" t="s">
        <v>48</v>
      </c>
      <c r="F15" s="15" t="s">
        <v>17</v>
      </c>
      <c r="G15" s="15" t="s">
        <v>18</v>
      </c>
      <c r="H15" s="16">
        <v>42759</v>
      </c>
    </row>
    <row r="16" spans="1:8" ht="27" customHeight="1">
      <c r="A16" s="12" t="s">
        <v>49</v>
      </c>
      <c r="B16" s="12" t="s">
        <v>50</v>
      </c>
      <c r="C16" s="13">
        <v>134</v>
      </c>
      <c r="D16" s="12" t="s">
        <v>281</v>
      </c>
      <c r="E16" s="14" t="s">
        <v>53</v>
      </c>
      <c r="F16" s="15" t="s">
        <v>17</v>
      </c>
      <c r="G16" s="15" t="s">
        <v>18</v>
      </c>
      <c r="H16" s="16">
        <v>44567</v>
      </c>
    </row>
    <row r="17" spans="1:8" ht="27" customHeight="1">
      <c r="A17" s="12" t="s">
        <v>282</v>
      </c>
      <c r="B17" s="12" t="s">
        <v>283</v>
      </c>
      <c r="C17" s="13">
        <v>161</v>
      </c>
      <c r="D17" s="12" t="s">
        <v>71</v>
      </c>
      <c r="E17" s="14" t="s">
        <v>53</v>
      </c>
      <c r="F17" s="15" t="s">
        <v>17</v>
      </c>
      <c r="G17" s="15" t="s">
        <v>18</v>
      </c>
      <c r="H17" s="16">
        <v>45033</v>
      </c>
    </row>
    <row r="18" spans="1:8" ht="27" customHeight="1">
      <c r="A18" s="12" t="s">
        <v>284</v>
      </c>
      <c r="B18" s="12" t="s">
        <v>285</v>
      </c>
      <c r="C18" s="13">
        <v>164</v>
      </c>
      <c r="D18" s="12" t="s">
        <v>286</v>
      </c>
      <c r="E18" s="14" t="s">
        <v>40</v>
      </c>
      <c r="F18" s="15" t="s">
        <v>17</v>
      </c>
      <c r="G18" s="15" t="s">
        <v>18</v>
      </c>
      <c r="H18" s="16">
        <v>45034</v>
      </c>
    </row>
    <row r="19" spans="1:8" ht="27" customHeight="1">
      <c r="A19" s="12" t="s">
        <v>54</v>
      </c>
      <c r="B19" s="12" t="s">
        <v>55</v>
      </c>
      <c r="C19" s="13">
        <v>87</v>
      </c>
      <c r="D19" s="12" t="s">
        <v>21</v>
      </c>
      <c r="E19" s="14" t="s">
        <v>57</v>
      </c>
      <c r="F19" s="15" t="s">
        <v>17</v>
      </c>
      <c r="G19" s="15" t="s">
        <v>18</v>
      </c>
      <c r="H19" s="16">
        <v>43684</v>
      </c>
    </row>
    <row r="20" spans="1:8" ht="27" customHeight="1">
      <c r="A20" s="12" t="s">
        <v>58</v>
      </c>
      <c r="B20" s="12" t="s">
        <v>59</v>
      </c>
      <c r="C20" s="13">
        <v>110</v>
      </c>
      <c r="D20" s="12" t="s">
        <v>288</v>
      </c>
      <c r="E20" s="14" t="s">
        <v>53</v>
      </c>
      <c r="F20" s="15" t="s">
        <v>17</v>
      </c>
      <c r="G20" s="15" t="s">
        <v>18</v>
      </c>
      <c r="H20" s="16">
        <v>43926</v>
      </c>
    </row>
    <row r="21" spans="1:8" ht="27" customHeight="1">
      <c r="A21" s="12" t="s">
        <v>334</v>
      </c>
      <c r="B21" s="12" t="s">
        <v>335</v>
      </c>
      <c r="C21" s="13">
        <v>173</v>
      </c>
      <c r="D21" s="12" t="s">
        <v>63</v>
      </c>
      <c r="E21" s="14" t="s">
        <v>53</v>
      </c>
      <c r="F21" s="15" t="s">
        <v>17</v>
      </c>
      <c r="G21" s="15" t="s">
        <v>18</v>
      </c>
      <c r="H21" s="16">
        <v>45097</v>
      </c>
    </row>
    <row r="22" spans="1:8" ht="27" customHeight="1">
      <c r="A22" s="12" t="s">
        <v>337</v>
      </c>
      <c r="B22" s="12" t="s">
        <v>338</v>
      </c>
      <c r="C22" s="13">
        <v>174</v>
      </c>
      <c r="D22" s="12" t="s">
        <v>63</v>
      </c>
      <c r="E22" s="14" t="s">
        <v>100</v>
      </c>
      <c r="F22" s="15" t="s">
        <v>17</v>
      </c>
      <c r="G22" s="15" t="s">
        <v>18</v>
      </c>
      <c r="H22" s="16">
        <v>45097</v>
      </c>
    </row>
    <row r="23" spans="1:8" ht="26.25" customHeight="1">
      <c r="A23" s="12" t="s">
        <v>231</v>
      </c>
      <c r="B23" s="12" t="s">
        <v>232</v>
      </c>
      <c r="C23" s="13">
        <v>153</v>
      </c>
      <c r="D23" s="12" t="s">
        <v>233</v>
      </c>
      <c r="E23" s="14" t="s">
        <v>117</v>
      </c>
      <c r="F23" s="15" t="s">
        <v>17</v>
      </c>
      <c r="G23" s="15" t="s">
        <v>18</v>
      </c>
      <c r="H23" s="16">
        <v>45007</v>
      </c>
    </row>
    <row r="24" spans="1:8" ht="26.25" customHeight="1">
      <c r="A24" s="12" t="s">
        <v>235</v>
      </c>
      <c r="B24" s="12" t="s">
        <v>236</v>
      </c>
      <c r="C24" s="13">
        <v>150</v>
      </c>
      <c r="D24" s="12" t="s">
        <v>233</v>
      </c>
      <c r="E24" s="14" t="s">
        <v>117</v>
      </c>
      <c r="F24" s="15" t="s">
        <v>17</v>
      </c>
      <c r="G24" s="15" t="s">
        <v>237</v>
      </c>
      <c r="H24" s="16">
        <v>45007</v>
      </c>
    </row>
    <row r="25" spans="1:8" ht="27" customHeight="1">
      <c r="A25" s="12" t="s">
        <v>238</v>
      </c>
      <c r="B25" s="12" t="s">
        <v>239</v>
      </c>
      <c r="C25" s="13">
        <v>152</v>
      </c>
      <c r="D25" s="12" t="s">
        <v>71</v>
      </c>
      <c r="E25" s="14" t="s">
        <v>23</v>
      </c>
      <c r="F25" s="15" t="s">
        <v>17</v>
      </c>
      <c r="G25" s="15" t="s">
        <v>237</v>
      </c>
      <c r="H25" s="16">
        <v>45007</v>
      </c>
    </row>
    <row r="26" spans="1:8" ht="27" customHeight="1">
      <c r="A26" s="12" t="s">
        <v>240</v>
      </c>
      <c r="B26" s="12" t="s">
        <v>241</v>
      </c>
      <c r="C26" s="13">
        <v>154</v>
      </c>
      <c r="D26" s="12" t="s">
        <v>242</v>
      </c>
      <c r="E26" s="14" t="s">
        <v>32</v>
      </c>
      <c r="F26" s="15" t="s">
        <v>17</v>
      </c>
      <c r="G26" s="15" t="s">
        <v>18</v>
      </c>
      <c r="H26" s="16">
        <v>45013</v>
      </c>
    </row>
    <row r="27" spans="1:8" ht="27" customHeight="1">
      <c r="A27" s="12" t="s">
        <v>388</v>
      </c>
      <c r="B27" s="12" t="s">
        <v>389</v>
      </c>
      <c r="C27" s="13">
        <v>190</v>
      </c>
      <c r="D27" s="12" t="s">
        <v>63</v>
      </c>
      <c r="E27" s="14" t="s">
        <v>100</v>
      </c>
      <c r="F27" s="15" t="s">
        <v>17</v>
      </c>
      <c r="G27" s="15" t="s">
        <v>18</v>
      </c>
      <c r="H27" s="16">
        <v>45117</v>
      </c>
    </row>
    <row r="28" spans="1:8" ht="27" customHeight="1">
      <c r="A28" s="12" t="s">
        <v>339</v>
      </c>
      <c r="B28" s="12" t="s">
        <v>340</v>
      </c>
      <c r="C28" s="13">
        <v>175</v>
      </c>
      <c r="D28" s="12" t="s">
        <v>63</v>
      </c>
      <c r="E28" s="14" t="s">
        <v>48</v>
      </c>
      <c r="F28" s="15" t="s">
        <v>17</v>
      </c>
      <c r="G28" s="15" t="s">
        <v>18</v>
      </c>
      <c r="H28" s="16">
        <v>45097</v>
      </c>
    </row>
    <row r="29" spans="1:8" ht="27" customHeight="1">
      <c r="A29" s="12" t="s">
        <v>342</v>
      </c>
      <c r="B29" s="12" t="s">
        <v>343</v>
      </c>
      <c r="C29" s="13">
        <v>170</v>
      </c>
      <c r="D29" s="12" t="s">
        <v>43</v>
      </c>
      <c r="E29" s="14" t="s">
        <v>345</v>
      </c>
      <c r="F29" s="15" t="s">
        <v>17</v>
      </c>
      <c r="G29" s="15" t="s">
        <v>18</v>
      </c>
      <c r="H29" s="16">
        <v>45097</v>
      </c>
    </row>
    <row r="30" spans="1:8" ht="27" customHeight="1">
      <c r="A30" s="12" t="s">
        <v>311</v>
      </c>
      <c r="B30" s="12" t="s">
        <v>312</v>
      </c>
      <c r="C30" s="13">
        <v>166</v>
      </c>
      <c r="D30" s="12" t="s">
        <v>313</v>
      </c>
      <c r="E30" s="14" t="s">
        <v>48</v>
      </c>
      <c r="F30" s="15" t="s">
        <v>17</v>
      </c>
      <c r="G30" s="15" t="s">
        <v>18</v>
      </c>
      <c r="H30" s="16">
        <v>45048</v>
      </c>
    </row>
    <row r="31" spans="1:8" ht="27" customHeight="1">
      <c r="A31" s="12" t="s">
        <v>346</v>
      </c>
      <c r="B31" s="12" t="s">
        <v>347</v>
      </c>
      <c r="C31" s="13">
        <v>171</v>
      </c>
      <c r="D31" s="12" t="s">
        <v>43</v>
      </c>
      <c r="E31" s="14" t="s">
        <v>40</v>
      </c>
      <c r="F31" s="15" t="s">
        <v>17</v>
      </c>
      <c r="G31" s="15" t="s">
        <v>18</v>
      </c>
      <c r="H31" s="16">
        <v>45096</v>
      </c>
    </row>
    <row r="32" spans="1:8" ht="27" customHeight="1">
      <c r="A32" s="12" t="s">
        <v>289</v>
      </c>
      <c r="B32" s="12" t="s">
        <v>290</v>
      </c>
      <c r="C32" s="13">
        <v>165</v>
      </c>
      <c r="D32" s="12" t="s">
        <v>43</v>
      </c>
      <c r="E32" s="14" t="s">
        <v>40</v>
      </c>
      <c r="F32" s="15" t="s">
        <v>17</v>
      </c>
      <c r="G32" s="15" t="s">
        <v>18</v>
      </c>
      <c r="H32" s="16">
        <v>45034</v>
      </c>
    </row>
    <row r="33" spans="1:8" ht="27" customHeight="1">
      <c r="A33" s="12" t="s">
        <v>78</v>
      </c>
      <c r="B33" s="12" t="s">
        <v>79</v>
      </c>
      <c r="C33" s="13">
        <v>50</v>
      </c>
      <c r="D33" s="12" t="s">
        <v>26</v>
      </c>
      <c r="E33" s="14" t="s">
        <v>80</v>
      </c>
      <c r="F33" s="15" t="s">
        <v>17</v>
      </c>
      <c r="G33" s="15" t="s">
        <v>18</v>
      </c>
      <c r="H33" s="16">
        <v>42954</v>
      </c>
    </row>
    <row r="34" spans="1:8" ht="27" customHeight="1">
      <c r="A34" s="12" t="s">
        <v>244</v>
      </c>
      <c r="B34" s="12" t="s">
        <v>245</v>
      </c>
      <c r="C34" s="13">
        <v>151</v>
      </c>
      <c r="D34" s="12" t="s">
        <v>71</v>
      </c>
      <c r="E34" s="14" t="s">
        <v>32</v>
      </c>
      <c r="F34" s="15" t="s">
        <v>17</v>
      </c>
      <c r="G34" s="15" t="s">
        <v>18</v>
      </c>
      <c r="H34" s="16">
        <v>45007</v>
      </c>
    </row>
    <row r="35" spans="1:8" ht="27" customHeight="1">
      <c r="A35" s="12" t="s">
        <v>315</v>
      </c>
      <c r="B35" s="12" t="s">
        <v>316</v>
      </c>
      <c r="C35" s="13">
        <v>167</v>
      </c>
      <c r="D35" s="12" t="s">
        <v>63</v>
      </c>
      <c r="E35" s="14" t="s">
        <v>48</v>
      </c>
      <c r="F35" s="15" t="s">
        <v>17</v>
      </c>
      <c r="G35" s="15" t="s">
        <v>18</v>
      </c>
      <c r="H35" s="16">
        <v>45050</v>
      </c>
    </row>
    <row r="36" spans="1:8" ht="27" customHeight="1">
      <c r="A36" s="12" t="s">
        <v>81</v>
      </c>
      <c r="B36" s="12" t="s">
        <v>82</v>
      </c>
      <c r="C36" s="13">
        <v>27</v>
      </c>
      <c r="D36" s="12" t="s">
        <v>26</v>
      </c>
      <c r="E36" s="14" t="s">
        <v>80</v>
      </c>
      <c r="F36" s="15" t="s">
        <v>17</v>
      </c>
      <c r="G36" s="15" t="s">
        <v>18</v>
      </c>
      <c r="H36" s="16">
        <v>42725</v>
      </c>
    </row>
    <row r="37" spans="1:8" ht="27" customHeight="1">
      <c r="A37" s="12" t="s">
        <v>83</v>
      </c>
      <c r="B37" s="12" t="s">
        <v>84</v>
      </c>
      <c r="C37" s="13">
        <v>65</v>
      </c>
      <c r="D37" s="12" t="s">
        <v>43</v>
      </c>
      <c r="E37" s="14" t="s">
        <v>40</v>
      </c>
      <c r="F37" s="15" t="s">
        <v>17</v>
      </c>
      <c r="G37" s="15" t="s">
        <v>18</v>
      </c>
      <c r="H37" s="16">
        <v>43323</v>
      </c>
    </row>
    <row r="38" spans="1:8" ht="27" customHeight="1">
      <c r="A38" s="12" t="s">
        <v>348</v>
      </c>
      <c r="B38" s="12" t="s">
        <v>349</v>
      </c>
      <c r="C38" s="13">
        <v>176</v>
      </c>
      <c r="D38" s="12" t="s">
        <v>63</v>
      </c>
      <c r="E38" s="14" t="s">
        <v>23</v>
      </c>
      <c r="F38" s="15" t="s">
        <v>17</v>
      </c>
      <c r="G38" s="15" t="s">
        <v>18</v>
      </c>
      <c r="H38" s="16">
        <v>45097</v>
      </c>
    </row>
    <row r="39" spans="1:8" ht="27" customHeight="1">
      <c r="A39" s="12" t="s">
        <v>317</v>
      </c>
      <c r="B39" s="12" t="s">
        <v>318</v>
      </c>
      <c r="C39" s="13">
        <v>168</v>
      </c>
      <c r="D39" s="12" t="s">
        <v>71</v>
      </c>
      <c r="E39" s="14" t="s">
        <v>100</v>
      </c>
      <c r="F39" s="15" t="s">
        <v>17</v>
      </c>
      <c r="G39" s="15" t="s">
        <v>18</v>
      </c>
      <c r="H39" s="16">
        <v>45069</v>
      </c>
    </row>
    <row r="40" spans="1:8" ht="27" customHeight="1">
      <c r="A40" s="12" t="s">
        <v>92</v>
      </c>
      <c r="B40" s="12" t="s">
        <v>93</v>
      </c>
      <c r="C40" s="13">
        <v>135</v>
      </c>
      <c r="D40" s="12" t="s">
        <v>21</v>
      </c>
      <c r="E40" s="14" t="s">
        <v>32</v>
      </c>
      <c r="F40" s="15" t="s">
        <v>17</v>
      </c>
      <c r="G40" s="15" t="s">
        <v>18</v>
      </c>
      <c r="H40" s="16">
        <v>44572</v>
      </c>
    </row>
    <row r="41" spans="1:8" ht="27" customHeight="1">
      <c r="A41" s="12" t="s">
        <v>390</v>
      </c>
      <c r="B41" s="12" t="s">
        <v>391</v>
      </c>
      <c r="C41" s="13">
        <v>187</v>
      </c>
      <c r="D41" s="12" t="s">
        <v>63</v>
      </c>
      <c r="E41" s="14" t="s">
        <v>40</v>
      </c>
      <c r="F41" s="15" t="s">
        <v>17</v>
      </c>
      <c r="G41" s="15" t="s">
        <v>18</v>
      </c>
      <c r="H41" s="16">
        <v>45110</v>
      </c>
    </row>
    <row r="42" spans="1:8" ht="27" customHeight="1">
      <c r="A42" s="12" t="s">
        <v>350</v>
      </c>
      <c r="B42" s="12" t="s">
        <v>351</v>
      </c>
      <c r="C42" s="13">
        <v>177</v>
      </c>
      <c r="D42" s="12" t="s">
        <v>63</v>
      </c>
      <c r="E42" s="14" t="s">
        <v>353</v>
      </c>
      <c r="F42" s="15" t="s">
        <v>17</v>
      </c>
      <c r="G42" s="15" t="s">
        <v>18</v>
      </c>
      <c r="H42" s="16">
        <v>45097</v>
      </c>
    </row>
    <row r="43" spans="1:8" ht="27" customHeight="1">
      <c r="A43" s="12" t="s">
        <v>97</v>
      </c>
      <c r="B43" s="12" t="s">
        <v>98</v>
      </c>
      <c r="C43" s="13">
        <v>120</v>
      </c>
      <c r="D43" s="12" t="s">
        <v>21</v>
      </c>
      <c r="E43" s="14" t="s">
        <v>100</v>
      </c>
      <c r="F43" s="15" t="s">
        <v>17</v>
      </c>
      <c r="G43" s="15" t="s">
        <v>18</v>
      </c>
      <c r="H43" s="16">
        <v>44392</v>
      </c>
    </row>
    <row r="44" spans="1:8" ht="27" customHeight="1">
      <c r="A44" s="12" t="s">
        <v>393</v>
      </c>
      <c r="B44" s="12" t="s">
        <v>394</v>
      </c>
      <c r="C44" s="13">
        <v>188</v>
      </c>
      <c r="D44" s="12" t="s">
        <v>63</v>
      </c>
      <c r="E44" s="14" t="s">
        <v>117</v>
      </c>
      <c r="F44" s="15" t="s">
        <v>17</v>
      </c>
      <c r="G44" s="15" t="s">
        <v>18</v>
      </c>
      <c r="H44" s="16">
        <v>45110</v>
      </c>
    </row>
    <row r="45" spans="1:8" ht="27" customHeight="1">
      <c r="A45" s="12" t="s">
        <v>101</v>
      </c>
      <c r="B45" s="12" t="s">
        <v>102</v>
      </c>
      <c r="C45" s="13">
        <v>49</v>
      </c>
      <c r="D45" s="12" t="s">
        <v>26</v>
      </c>
      <c r="E45" s="14" t="s">
        <v>32</v>
      </c>
      <c r="F45" s="15" t="s">
        <v>17</v>
      </c>
      <c r="G45" s="15" t="s">
        <v>18</v>
      </c>
      <c r="H45" s="16">
        <v>42948</v>
      </c>
    </row>
    <row r="46" spans="1:8" ht="27" customHeight="1">
      <c r="A46" s="12" t="s">
        <v>247</v>
      </c>
      <c r="B46" s="12" t="s">
        <v>248</v>
      </c>
      <c r="C46" s="13">
        <v>156</v>
      </c>
      <c r="D46" s="12" t="s">
        <v>71</v>
      </c>
      <c r="E46" s="14" t="s">
        <v>57</v>
      </c>
      <c r="F46" s="15" t="s">
        <v>17</v>
      </c>
      <c r="G46" s="15" t="s">
        <v>18</v>
      </c>
      <c r="H46" s="16">
        <v>45013</v>
      </c>
    </row>
    <row r="47" spans="1:8" ht="27" customHeight="1">
      <c r="A47" s="12" t="s">
        <v>354</v>
      </c>
      <c r="B47" s="12" t="s">
        <v>355</v>
      </c>
      <c r="C47" s="13">
        <v>178</v>
      </c>
      <c r="D47" s="12" t="s">
        <v>63</v>
      </c>
      <c r="E47" s="14" t="s">
        <v>23</v>
      </c>
      <c r="F47" s="15" t="s">
        <v>17</v>
      </c>
      <c r="G47" s="15" t="s">
        <v>18</v>
      </c>
      <c r="H47" s="16">
        <v>45097</v>
      </c>
    </row>
    <row r="48" spans="1:8" ht="27" customHeight="1">
      <c r="A48" s="12" t="s">
        <v>103</v>
      </c>
      <c r="B48" s="12" t="s">
        <v>104</v>
      </c>
      <c r="C48" s="13">
        <v>142</v>
      </c>
      <c r="D48" s="12" t="s">
        <v>452</v>
      </c>
      <c r="E48" s="14" t="s">
        <v>57</v>
      </c>
      <c r="F48" s="15" t="s">
        <v>17</v>
      </c>
      <c r="G48" s="15" t="s">
        <v>18</v>
      </c>
      <c r="H48" s="16">
        <v>44655</v>
      </c>
    </row>
    <row r="49" spans="1:9" ht="27" customHeight="1">
      <c r="A49" s="12" t="s">
        <v>396</v>
      </c>
      <c r="B49" s="12" t="s">
        <v>397</v>
      </c>
      <c r="C49" s="13">
        <v>189</v>
      </c>
      <c r="D49" s="12" t="s">
        <v>63</v>
      </c>
      <c r="E49" s="14" t="s">
        <v>100</v>
      </c>
      <c r="F49" s="15" t="s">
        <v>17</v>
      </c>
      <c r="G49" s="15" t="s">
        <v>18</v>
      </c>
      <c r="H49" s="16">
        <v>45110</v>
      </c>
      <c r="I49" s="132"/>
    </row>
    <row r="50" spans="1:9" ht="27" customHeight="1">
      <c r="A50" s="12" t="s">
        <v>291</v>
      </c>
      <c r="B50" s="12" t="s">
        <v>292</v>
      </c>
      <c r="C50" s="13">
        <v>163</v>
      </c>
      <c r="D50" s="12" t="s">
        <v>43</v>
      </c>
      <c r="E50" s="14" t="s">
        <v>40</v>
      </c>
      <c r="F50" s="15" t="s">
        <v>17</v>
      </c>
      <c r="G50" s="15" t="s">
        <v>18</v>
      </c>
      <c r="H50" s="16">
        <v>45034</v>
      </c>
    </row>
    <row r="51" spans="1:9" ht="27" customHeight="1">
      <c r="A51" s="12" t="s">
        <v>356</v>
      </c>
      <c r="B51" s="12" t="s">
        <v>357</v>
      </c>
      <c r="C51" s="13">
        <v>179</v>
      </c>
      <c r="D51" s="12" t="s">
        <v>63</v>
      </c>
      <c r="E51" s="14" t="s">
        <v>28</v>
      </c>
      <c r="F51" s="15" t="s">
        <v>17</v>
      </c>
      <c r="G51" s="15" t="s">
        <v>18</v>
      </c>
      <c r="H51" s="16">
        <v>45097</v>
      </c>
    </row>
    <row r="52" spans="1:9" ht="27" customHeight="1">
      <c r="A52" s="12" t="s">
        <v>411</v>
      </c>
      <c r="B52" s="12" t="s">
        <v>412</v>
      </c>
      <c r="C52" s="13">
        <v>193</v>
      </c>
      <c r="D52" s="12" t="s">
        <v>43</v>
      </c>
      <c r="E52" s="14" t="s">
        <v>295</v>
      </c>
      <c r="F52" s="15" t="s">
        <v>413</v>
      </c>
      <c r="G52" s="15" t="s">
        <v>237</v>
      </c>
      <c r="H52" s="16">
        <v>45159</v>
      </c>
    </row>
    <row r="53" spans="1:9" ht="27" customHeight="1">
      <c r="A53" s="12" t="s">
        <v>293</v>
      </c>
      <c r="B53" s="12" t="s">
        <v>294</v>
      </c>
      <c r="C53" s="13">
        <v>158</v>
      </c>
      <c r="D53" s="12" t="s">
        <v>116</v>
      </c>
      <c r="E53" s="14" t="s">
        <v>295</v>
      </c>
      <c r="F53" s="15" t="s">
        <v>17</v>
      </c>
      <c r="G53" s="15" t="s">
        <v>18</v>
      </c>
      <c r="H53" s="16">
        <v>45027</v>
      </c>
    </row>
    <row r="54" spans="1:9" ht="27" customHeight="1">
      <c r="A54" s="12" t="s">
        <v>398</v>
      </c>
      <c r="B54" s="12" t="s">
        <v>399</v>
      </c>
      <c r="C54" s="13">
        <v>192</v>
      </c>
      <c r="D54" s="12" t="s">
        <v>38</v>
      </c>
      <c r="E54" s="14" t="s">
        <v>40</v>
      </c>
      <c r="F54" s="15" t="s">
        <v>17</v>
      </c>
      <c r="G54" s="15" t="s">
        <v>18</v>
      </c>
      <c r="H54" s="16">
        <v>45124</v>
      </c>
    </row>
    <row r="55" spans="1:9" ht="27" customHeight="1">
      <c r="A55" s="12" t="s">
        <v>358</v>
      </c>
      <c r="B55" s="12" t="s">
        <v>359</v>
      </c>
      <c r="C55" s="13">
        <v>180</v>
      </c>
      <c r="D55" s="12" t="s">
        <v>63</v>
      </c>
      <c r="E55" s="14" t="s">
        <v>53</v>
      </c>
      <c r="F55" s="15" t="s">
        <v>17</v>
      </c>
      <c r="G55" s="15" t="s">
        <v>18</v>
      </c>
      <c r="H55" s="16">
        <v>45097</v>
      </c>
    </row>
    <row r="56" spans="1:9" ht="27" customHeight="1">
      <c r="A56" s="12" t="s">
        <v>125</v>
      </c>
      <c r="B56" s="12" t="s">
        <v>126</v>
      </c>
      <c r="C56" s="13">
        <v>36</v>
      </c>
      <c r="D56" s="12" t="s">
        <v>26</v>
      </c>
      <c r="E56" s="14" t="s">
        <v>80</v>
      </c>
      <c r="F56" s="15" t="s">
        <v>17</v>
      </c>
      <c r="G56" s="15" t="s">
        <v>18</v>
      </c>
      <c r="H56" s="16">
        <v>42829</v>
      </c>
    </row>
    <row r="57" spans="1:9" ht="27" customHeight="1">
      <c r="A57" s="12" t="s">
        <v>249</v>
      </c>
      <c r="B57" s="12" t="s">
        <v>250</v>
      </c>
      <c r="C57" s="13">
        <v>157</v>
      </c>
      <c r="D57" s="12" t="s">
        <v>43</v>
      </c>
      <c r="E57" s="14" t="s">
        <v>295</v>
      </c>
      <c r="F57" s="15" t="s">
        <v>17</v>
      </c>
      <c r="G57" s="15" t="s">
        <v>18</v>
      </c>
      <c r="H57" s="16">
        <v>45013</v>
      </c>
    </row>
    <row r="58" spans="1:9" ht="27" customHeight="1">
      <c r="A58" s="12" t="s">
        <v>360</v>
      </c>
      <c r="B58" s="12" t="s">
        <v>361</v>
      </c>
      <c r="C58" s="13">
        <v>181</v>
      </c>
      <c r="D58" s="12" t="s">
        <v>63</v>
      </c>
      <c r="E58" s="14" t="s">
        <v>53</v>
      </c>
      <c r="F58" s="15" t="s">
        <v>17</v>
      </c>
      <c r="G58" s="15" t="s">
        <v>18</v>
      </c>
      <c r="H58" s="16">
        <v>45097</v>
      </c>
    </row>
    <row r="59" spans="1:9" ht="27" customHeight="1">
      <c r="A59" s="12" t="s">
        <v>127</v>
      </c>
      <c r="B59" s="12" t="s">
        <v>128</v>
      </c>
      <c r="C59" s="13">
        <v>42</v>
      </c>
      <c r="D59" s="12" t="s">
        <v>26</v>
      </c>
      <c r="E59" s="14" t="s">
        <v>80</v>
      </c>
      <c r="F59" s="15" t="s">
        <v>17</v>
      </c>
      <c r="G59" s="15" t="s">
        <v>18</v>
      </c>
      <c r="H59" s="16">
        <v>42926</v>
      </c>
    </row>
    <row r="60" spans="1:9" ht="27" customHeight="1">
      <c r="A60" s="12" t="s">
        <v>251</v>
      </c>
      <c r="B60" s="12" t="s">
        <v>252</v>
      </c>
      <c r="C60" s="13">
        <v>155</v>
      </c>
      <c r="D60" s="12" t="s">
        <v>242</v>
      </c>
      <c r="E60" s="14" t="s">
        <v>40</v>
      </c>
      <c r="F60" s="15" t="s">
        <v>17</v>
      </c>
      <c r="G60" s="15" t="s">
        <v>18</v>
      </c>
      <c r="H60" s="16">
        <v>45013</v>
      </c>
    </row>
    <row r="61" spans="1:9" ht="27" customHeight="1">
      <c r="A61" s="12" t="s">
        <v>132</v>
      </c>
      <c r="B61" s="12" t="s">
        <v>133</v>
      </c>
      <c r="C61" s="13">
        <v>136</v>
      </c>
      <c r="D61" s="12" t="s">
        <v>134</v>
      </c>
      <c r="E61" s="14" t="s">
        <v>53</v>
      </c>
      <c r="F61" s="15" t="s">
        <v>17</v>
      </c>
      <c r="G61" s="15" t="s">
        <v>18</v>
      </c>
      <c r="H61" s="16">
        <v>44579</v>
      </c>
    </row>
    <row r="62" spans="1:9" ht="27" customHeight="1">
      <c r="A62" s="12" t="s">
        <v>362</v>
      </c>
      <c r="B62" s="12" t="s">
        <v>363</v>
      </c>
      <c r="C62" s="13">
        <v>182</v>
      </c>
      <c r="D62" s="12" t="s">
        <v>63</v>
      </c>
      <c r="E62" s="14" t="s">
        <v>35</v>
      </c>
      <c r="F62" s="15" t="s">
        <v>17</v>
      </c>
      <c r="G62" s="15" t="s">
        <v>18</v>
      </c>
      <c r="H62" s="16">
        <v>45097</v>
      </c>
    </row>
    <row r="63" spans="1:9" ht="27" customHeight="1">
      <c r="A63" s="12" t="s">
        <v>143</v>
      </c>
      <c r="B63" s="12" t="s">
        <v>144</v>
      </c>
      <c r="C63" s="13">
        <v>133</v>
      </c>
      <c r="D63" s="12" t="s">
        <v>145</v>
      </c>
      <c r="E63" s="14" t="s">
        <v>117</v>
      </c>
      <c r="F63" s="15" t="s">
        <v>17</v>
      </c>
      <c r="G63" s="15" t="s">
        <v>18</v>
      </c>
      <c r="H63" s="16">
        <v>44566</v>
      </c>
    </row>
    <row r="64" spans="1:9" ht="27" customHeight="1">
      <c r="A64" s="12" t="s">
        <v>364</v>
      </c>
      <c r="B64" s="12" t="s">
        <v>365</v>
      </c>
      <c r="C64" s="13">
        <v>183</v>
      </c>
      <c r="D64" s="12" t="s">
        <v>63</v>
      </c>
      <c r="E64" s="14" t="s">
        <v>23</v>
      </c>
      <c r="F64" s="15" t="s">
        <v>17</v>
      </c>
      <c r="G64" s="15" t="s">
        <v>18</v>
      </c>
      <c r="H64" s="16" t="s">
        <v>366</v>
      </c>
    </row>
    <row r="65" spans="1:8" ht="27" customHeight="1">
      <c r="A65" s="12" t="s">
        <v>148</v>
      </c>
      <c r="B65" s="12" t="s">
        <v>149</v>
      </c>
      <c r="C65" s="13">
        <v>43</v>
      </c>
      <c r="D65" s="12" t="s">
        <v>26</v>
      </c>
      <c r="E65" s="14" t="s">
        <v>296</v>
      </c>
      <c r="F65" s="15" t="s">
        <v>17</v>
      </c>
      <c r="G65" s="15" t="s">
        <v>18</v>
      </c>
      <c r="H65" s="16">
        <v>42928</v>
      </c>
    </row>
    <row r="66" spans="1:8" ht="26.45" customHeight="1">
      <c r="A66" s="12" t="s">
        <v>150</v>
      </c>
      <c r="B66" s="12" t="s">
        <v>151</v>
      </c>
      <c r="C66" s="13">
        <v>73</v>
      </c>
      <c r="D66" s="12" t="s">
        <v>26</v>
      </c>
      <c r="E66" s="14" t="s">
        <v>23</v>
      </c>
      <c r="F66" s="15" t="s">
        <v>17</v>
      </c>
      <c r="G66" s="15" t="s">
        <v>18</v>
      </c>
      <c r="H66" s="16">
        <v>43742</v>
      </c>
    </row>
    <row r="67" spans="1:8" ht="26.45" customHeight="1">
      <c r="A67" s="12" t="s">
        <v>367</v>
      </c>
      <c r="B67" s="12" t="s">
        <v>368</v>
      </c>
      <c r="C67" s="13">
        <v>184</v>
      </c>
      <c r="D67" s="12" t="s">
        <v>369</v>
      </c>
      <c r="E67" s="14" t="s">
        <v>23</v>
      </c>
      <c r="F67" s="15" t="s">
        <v>17</v>
      </c>
      <c r="G67" s="15" t="s">
        <v>18</v>
      </c>
      <c r="H67" s="16">
        <v>45097</v>
      </c>
    </row>
    <row r="68" spans="1:8" ht="42" customHeight="1" thickBot="1">
      <c r="A68" s="206" t="s">
        <v>152</v>
      </c>
      <c r="B68" s="207"/>
      <c r="C68" s="207"/>
      <c r="D68" s="207"/>
      <c r="E68" s="207"/>
      <c r="F68" s="207"/>
      <c r="G68" s="207"/>
      <c r="H68" s="21"/>
    </row>
    <row r="69" spans="1:8" ht="28.5" customHeight="1" thickBot="1">
      <c r="A69" s="2" t="s">
        <v>2</v>
      </c>
      <c r="B69" s="3" t="s">
        <v>3</v>
      </c>
      <c r="C69" s="3" t="s">
        <v>4</v>
      </c>
      <c r="D69" s="3" t="s">
        <v>5</v>
      </c>
      <c r="E69" s="3" t="s">
        <v>7</v>
      </c>
      <c r="F69" s="73" t="s">
        <v>8</v>
      </c>
      <c r="G69" s="139" t="s">
        <v>153</v>
      </c>
    </row>
    <row r="70" spans="1:8" ht="27" customHeight="1">
      <c r="A70" s="6" t="s">
        <v>297</v>
      </c>
      <c r="B70" s="6" t="s">
        <v>298</v>
      </c>
      <c r="C70" s="145">
        <v>160</v>
      </c>
      <c r="D70" s="6" t="s">
        <v>156</v>
      </c>
      <c r="E70" s="8" t="s">
        <v>40</v>
      </c>
      <c r="F70" s="117" t="s">
        <v>157</v>
      </c>
      <c r="G70" s="140">
        <v>45027</v>
      </c>
    </row>
    <row r="71" spans="1:8" ht="31.5" customHeight="1">
      <c r="A71" s="12" t="s">
        <v>254</v>
      </c>
      <c r="B71" s="12" t="s">
        <v>255</v>
      </c>
      <c r="C71" s="13">
        <v>148</v>
      </c>
      <c r="D71" s="12" t="s">
        <v>162</v>
      </c>
      <c r="E71" s="14" t="s">
        <v>147</v>
      </c>
      <c r="F71" s="118" t="s">
        <v>157</v>
      </c>
      <c r="G71" s="25">
        <v>44995</v>
      </c>
    </row>
    <row r="72" spans="1:8" ht="31.5" customHeight="1">
      <c r="A72" s="12" t="s">
        <v>256</v>
      </c>
      <c r="B72" s="12" t="s">
        <v>226</v>
      </c>
      <c r="C72" s="13">
        <v>147</v>
      </c>
      <c r="D72" s="12" t="s">
        <v>414</v>
      </c>
      <c r="E72" s="14" t="s">
        <v>258</v>
      </c>
      <c r="F72" s="118" t="s">
        <v>157</v>
      </c>
      <c r="G72" s="25">
        <v>44974</v>
      </c>
    </row>
  </sheetData>
  <mergeCells count="3">
    <mergeCell ref="A1:H1"/>
    <mergeCell ref="A2:H2"/>
    <mergeCell ref="A68:G68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opLeftCell="A37" workbookViewId="0">
      <selection activeCell="D49" sqref="D49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2.42578125" customWidth="1"/>
    <col min="6" max="6" width="22.42578125" style="20" bestFit="1" customWidth="1"/>
    <col min="7" max="7" width="18.7109375" style="20" bestFit="1" customWidth="1"/>
    <col min="8" max="8" width="21.28515625" style="20" customWidth="1"/>
    <col min="9" max="9" width="21.28515625" customWidth="1"/>
  </cols>
  <sheetData>
    <row r="1" spans="1:9" ht="42" customHeight="1">
      <c r="A1" s="201" t="s">
        <v>439</v>
      </c>
      <c r="B1" s="201"/>
      <c r="C1" s="201"/>
      <c r="D1" s="201"/>
      <c r="E1" s="201"/>
      <c r="F1" s="201"/>
      <c r="G1" s="201"/>
      <c r="H1" s="201"/>
      <c r="I1" s="201"/>
    </row>
    <row r="2" spans="1:9" ht="42" customHeight="1" thickBot="1">
      <c r="A2" s="208" t="s">
        <v>1</v>
      </c>
      <c r="B2" s="209"/>
      <c r="C2" s="209"/>
      <c r="D2" s="209"/>
      <c r="E2" s="209"/>
      <c r="F2" s="209"/>
      <c r="G2" s="209"/>
      <c r="H2" s="209"/>
      <c r="I2" s="209"/>
    </row>
    <row r="3" spans="1:9" ht="28.5" customHeight="1" thickBot="1">
      <c r="A3" s="108" t="s">
        <v>2</v>
      </c>
      <c r="B3" s="1" t="s">
        <v>3</v>
      </c>
      <c r="C3" s="155" t="s">
        <v>4</v>
      </c>
      <c r="D3" s="1" t="s">
        <v>5</v>
      </c>
      <c r="E3" s="156" t="s">
        <v>7</v>
      </c>
      <c r="F3" s="1" t="s">
        <v>8</v>
      </c>
      <c r="G3" s="157" t="s">
        <v>9</v>
      </c>
      <c r="H3" s="158" t="s">
        <v>10</v>
      </c>
      <c r="I3" s="159" t="s">
        <v>11</v>
      </c>
    </row>
    <row r="4" spans="1:9" ht="28.5" customHeight="1">
      <c r="A4" s="6" t="s">
        <v>329</v>
      </c>
      <c r="B4" s="111" t="s">
        <v>330</v>
      </c>
      <c r="C4" s="111">
        <v>169</v>
      </c>
      <c r="D4" s="6" t="s">
        <v>71</v>
      </c>
      <c r="E4" s="160" t="s">
        <v>48</v>
      </c>
      <c r="F4" s="161" t="s">
        <v>17</v>
      </c>
      <c r="G4" s="161" t="s">
        <v>18</v>
      </c>
      <c r="H4" s="162">
        <v>44928</v>
      </c>
      <c r="I4" s="163"/>
    </row>
    <row r="5" spans="1:9" ht="28.5" customHeight="1">
      <c r="A5" s="6" t="s">
        <v>384</v>
      </c>
      <c r="B5" s="111" t="s">
        <v>385</v>
      </c>
      <c r="C5" s="111">
        <v>185</v>
      </c>
      <c r="D5" s="6" t="s">
        <v>63</v>
      </c>
      <c r="E5" s="45" t="s">
        <v>23</v>
      </c>
      <c r="F5" s="112" t="s">
        <v>17</v>
      </c>
      <c r="G5" s="112" t="s">
        <v>18</v>
      </c>
      <c r="H5" s="164">
        <v>45110</v>
      </c>
      <c r="I5" s="11"/>
    </row>
    <row r="6" spans="1:9" ht="28.5" customHeight="1">
      <c r="A6" s="6" t="s">
        <v>229</v>
      </c>
      <c r="B6" s="111" t="s">
        <v>230</v>
      </c>
      <c r="C6" s="111">
        <v>149</v>
      </c>
      <c r="D6" s="6" t="s">
        <v>43</v>
      </c>
      <c r="E6" s="45" t="s">
        <v>28</v>
      </c>
      <c r="F6" s="112" t="s">
        <v>17</v>
      </c>
      <c r="G6" s="112" t="s">
        <v>18</v>
      </c>
      <c r="H6" s="165">
        <v>45006</v>
      </c>
      <c r="I6" s="11"/>
    </row>
    <row r="7" spans="1:9" ht="27.75" customHeight="1">
      <c r="A7" s="6" t="s">
        <v>276</v>
      </c>
      <c r="B7" s="6" t="s">
        <v>277</v>
      </c>
      <c r="C7" s="148">
        <v>159</v>
      </c>
      <c r="D7" s="6" t="s">
        <v>233</v>
      </c>
      <c r="E7" s="8" t="s">
        <v>278</v>
      </c>
      <c r="F7" s="9" t="s">
        <v>17</v>
      </c>
      <c r="G7" s="9" t="s">
        <v>18</v>
      </c>
      <c r="H7" s="10">
        <v>45027</v>
      </c>
      <c r="I7" s="11"/>
    </row>
    <row r="8" spans="1:9" ht="27.75" customHeight="1">
      <c r="A8" s="6" t="s">
        <v>386</v>
      </c>
      <c r="B8" s="6" t="s">
        <v>387</v>
      </c>
      <c r="C8" s="148">
        <v>186</v>
      </c>
      <c r="D8" s="6" t="s">
        <v>63</v>
      </c>
      <c r="E8" s="8" t="s">
        <v>23</v>
      </c>
      <c r="F8" s="9" t="s">
        <v>17</v>
      </c>
      <c r="G8" s="9" t="s">
        <v>18</v>
      </c>
      <c r="H8" s="10">
        <v>45110</v>
      </c>
      <c r="I8" s="11"/>
    </row>
    <row r="9" spans="1:9" ht="27" customHeight="1">
      <c r="A9" s="12" t="s">
        <v>24</v>
      </c>
      <c r="B9" s="12" t="s">
        <v>25</v>
      </c>
      <c r="C9" s="13">
        <v>102</v>
      </c>
      <c r="D9" s="12" t="s">
        <v>26</v>
      </c>
      <c r="E9" s="14" t="s">
        <v>28</v>
      </c>
      <c r="F9" s="15" t="s">
        <v>17</v>
      </c>
      <c r="G9" s="15" t="s">
        <v>18</v>
      </c>
      <c r="H9" s="16">
        <v>43844</v>
      </c>
      <c r="I9" s="11"/>
    </row>
    <row r="10" spans="1:9" ht="27" customHeight="1">
      <c r="A10" s="12" t="s">
        <v>29</v>
      </c>
      <c r="B10" s="12" t="s">
        <v>30</v>
      </c>
      <c r="C10" s="13">
        <v>91</v>
      </c>
      <c r="D10" s="12" t="s">
        <v>21</v>
      </c>
      <c r="E10" s="14" t="s">
        <v>32</v>
      </c>
      <c r="F10" s="15" t="s">
        <v>17</v>
      </c>
      <c r="G10" s="15" t="s">
        <v>18</v>
      </c>
      <c r="H10" s="16">
        <v>43678</v>
      </c>
      <c r="I10" s="11"/>
    </row>
    <row r="11" spans="1:9" ht="27" customHeight="1">
      <c r="A11" s="12" t="s">
        <v>33</v>
      </c>
      <c r="B11" s="12" t="s">
        <v>34</v>
      </c>
      <c r="C11" s="13">
        <v>33</v>
      </c>
      <c r="D11" s="12" t="s">
        <v>21</v>
      </c>
      <c r="E11" s="14" t="s">
        <v>35</v>
      </c>
      <c r="F11" s="15" t="s">
        <v>17</v>
      </c>
      <c r="G11" s="15" t="s">
        <v>18</v>
      </c>
      <c r="H11" s="16">
        <v>42809</v>
      </c>
      <c r="I11" s="11"/>
    </row>
    <row r="12" spans="1:9" ht="27" customHeight="1">
      <c r="A12" s="12" t="s">
        <v>36</v>
      </c>
      <c r="B12" s="12" t="s">
        <v>37</v>
      </c>
      <c r="C12" s="13">
        <v>83</v>
      </c>
      <c r="D12" s="12" t="s">
        <v>38</v>
      </c>
      <c r="E12" s="14" t="s">
        <v>40</v>
      </c>
      <c r="F12" s="15" t="s">
        <v>17</v>
      </c>
      <c r="G12" s="15" t="s">
        <v>18</v>
      </c>
      <c r="H12" s="16">
        <v>43775</v>
      </c>
      <c r="I12" s="11"/>
    </row>
    <row r="13" spans="1:9" ht="27" customHeight="1">
      <c r="A13" s="12" t="s">
        <v>332</v>
      </c>
      <c r="B13" s="12" t="s">
        <v>333</v>
      </c>
      <c r="C13" s="13">
        <v>172</v>
      </c>
      <c r="D13" s="12" t="s">
        <v>63</v>
      </c>
      <c r="E13" s="14" t="s">
        <v>57</v>
      </c>
      <c r="F13" s="15" t="s">
        <v>17</v>
      </c>
      <c r="G13" s="15" t="s">
        <v>18</v>
      </c>
      <c r="H13" s="16">
        <v>45097</v>
      </c>
      <c r="I13" s="11"/>
    </row>
    <row r="14" spans="1:9" ht="27" customHeight="1">
      <c r="A14" s="12" t="s">
        <v>279</v>
      </c>
      <c r="B14" s="12" t="s">
        <v>280</v>
      </c>
      <c r="C14" s="13">
        <v>162</v>
      </c>
      <c r="D14" s="12" t="s">
        <v>124</v>
      </c>
      <c r="E14" s="14" t="s">
        <v>40</v>
      </c>
      <c r="F14" s="15" t="s">
        <v>17</v>
      </c>
      <c r="G14" s="15" t="s">
        <v>18</v>
      </c>
      <c r="H14" s="16">
        <v>45034</v>
      </c>
      <c r="I14" s="17">
        <v>45230</v>
      </c>
    </row>
    <row r="15" spans="1:9" ht="27" customHeight="1">
      <c r="A15" s="12" t="s">
        <v>45</v>
      </c>
      <c r="B15" s="12" t="s">
        <v>46</v>
      </c>
      <c r="C15" s="13">
        <v>28</v>
      </c>
      <c r="D15" s="12" t="s">
        <v>21</v>
      </c>
      <c r="E15" s="14" t="s">
        <v>48</v>
      </c>
      <c r="F15" s="15" t="s">
        <v>17</v>
      </c>
      <c r="G15" s="15" t="s">
        <v>18</v>
      </c>
      <c r="H15" s="16">
        <v>42759</v>
      </c>
      <c r="I15" s="11"/>
    </row>
    <row r="16" spans="1:9" ht="27" customHeight="1">
      <c r="A16" s="12" t="s">
        <v>49</v>
      </c>
      <c r="B16" s="12" t="s">
        <v>50</v>
      </c>
      <c r="C16" s="13">
        <v>134</v>
      </c>
      <c r="D16" s="12" t="s">
        <v>281</v>
      </c>
      <c r="E16" s="14" t="s">
        <v>53</v>
      </c>
      <c r="F16" s="15" t="s">
        <v>17</v>
      </c>
      <c r="G16" s="15" t="s">
        <v>18</v>
      </c>
      <c r="H16" s="16">
        <v>44567</v>
      </c>
      <c r="I16" s="11"/>
    </row>
    <row r="17" spans="1:9" ht="27" customHeight="1">
      <c r="A17" s="12" t="s">
        <v>282</v>
      </c>
      <c r="B17" s="12" t="s">
        <v>283</v>
      </c>
      <c r="C17" s="13">
        <v>161</v>
      </c>
      <c r="D17" s="12" t="s">
        <v>71</v>
      </c>
      <c r="E17" s="14" t="s">
        <v>53</v>
      </c>
      <c r="F17" s="15" t="s">
        <v>17</v>
      </c>
      <c r="G17" s="15" t="s">
        <v>18</v>
      </c>
      <c r="H17" s="16">
        <v>45033</v>
      </c>
      <c r="I17" s="11"/>
    </row>
    <row r="18" spans="1:9" ht="27" customHeight="1">
      <c r="A18" s="12" t="s">
        <v>284</v>
      </c>
      <c r="B18" s="12" t="s">
        <v>285</v>
      </c>
      <c r="C18" s="13">
        <v>164</v>
      </c>
      <c r="D18" s="12" t="s">
        <v>286</v>
      </c>
      <c r="E18" s="14" t="s">
        <v>40</v>
      </c>
      <c r="F18" s="15" t="s">
        <v>17</v>
      </c>
      <c r="G18" s="15" t="s">
        <v>18</v>
      </c>
      <c r="H18" s="16">
        <v>45034</v>
      </c>
      <c r="I18" s="11"/>
    </row>
    <row r="19" spans="1:9" ht="27" customHeight="1">
      <c r="A19" s="12" t="s">
        <v>54</v>
      </c>
      <c r="B19" s="12" t="s">
        <v>55</v>
      </c>
      <c r="C19" s="13">
        <v>87</v>
      </c>
      <c r="D19" s="12" t="s">
        <v>21</v>
      </c>
      <c r="E19" s="14" t="s">
        <v>57</v>
      </c>
      <c r="F19" s="15" t="s">
        <v>17</v>
      </c>
      <c r="G19" s="15" t="s">
        <v>18</v>
      </c>
      <c r="H19" s="16">
        <v>43684</v>
      </c>
      <c r="I19" s="11"/>
    </row>
    <row r="20" spans="1:9" ht="27" customHeight="1">
      <c r="A20" s="12" t="s">
        <v>58</v>
      </c>
      <c r="B20" s="12" t="s">
        <v>59</v>
      </c>
      <c r="C20" s="13">
        <v>110</v>
      </c>
      <c r="D20" s="12" t="s">
        <v>288</v>
      </c>
      <c r="E20" s="14" t="s">
        <v>53</v>
      </c>
      <c r="F20" s="15" t="s">
        <v>17</v>
      </c>
      <c r="G20" s="15" t="s">
        <v>18</v>
      </c>
      <c r="H20" s="16">
        <v>43926</v>
      </c>
      <c r="I20" s="11"/>
    </row>
    <row r="21" spans="1:9" ht="27" customHeight="1">
      <c r="A21" s="12" t="s">
        <v>334</v>
      </c>
      <c r="B21" s="12" t="s">
        <v>335</v>
      </c>
      <c r="C21" s="13">
        <v>173</v>
      </c>
      <c r="D21" s="12" t="s">
        <v>63</v>
      </c>
      <c r="E21" s="14" t="s">
        <v>53</v>
      </c>
      <c r="F21" s="15" t="s">
        <v>17</v>
      </c>
      <c r="G21" s="15" t="s">
        <v>18</v>
      </c>
      <c r="H21" s="16">
        <v>45097</v>
      </c>
      <c r="I21" s="11"/>
    </row>
    <row r="22" spans="1:9" ht="27" customHeight="1">
      <c r="A22" s="12" t="s">
        <v>337</v>
      </c>
      <c r="B22" s="12" t="s">
        <v>338</v>
      </c>
      <c r="C22" s="13">
        <v>174</v>
      </c>
      <c r="D22" s="12" t="s">
        <v>63</v>
      </c>
      <c r="E22" s="14" t="s">
        <v>100</v>
      </c>
      <c r="F22" s="15" t="s">
        <v>17</v>
      </c>
      <c r="G22" s="15" t="s">
        <v>18</v>
      </c>
      <c r="H22" s="16">
        <v>45097</v>
      </c>
      <c r="I22" s="11"/>
    </row>
    <row r="23" spans="1:9" ht="26.25" customHeight="1">
      <c r="A23" s="12" t="s">
        <v>231</v>
      </c>
      <c r="B23" s="12" t="s">
        <v>232</v>
      </c>
      <c r="C23" s="13">
        <v>153</v>
      </c>
      <c r="D23" s="12" t="s">
        <v>233</v>
      </c>
      <c r="E23" s="14" t="s">
        <v>117</v>
      </c>
      <c r="F23" s="15" t="s">
        <v>17</v>
      </c>
      <c r="G23" s="15" t="s">
        <v>18</v>
      </c>
      <c r="H23" s="16">
        <v>45007</v>
      </c>
      <c r="I23" s="11"/>
    </row>
    <row r="24" spans="1:9" ht="26.25" customHeight="1">
      <c r="A24" s="12" t="s">
        <v>235</v>
      </c>
      <c r="B24" s="12" t="s">
        <v>236</v>
      </c>
      <c r="C24" s="13">
        <v>150</v>
      </c>
      <c r="D24" s="12" t="s">
        <v>233</v>
      </c>
      <c r="E24" s="14" t="s">
        <v>117</v>
      </c>
      <c r="F24" s="15" t="s">
        <v>17</v>
      </c>
      <c r="G24" s="15" t="s">
        <v>237</v>
      </c>
      <c r="H24" s="16">
        <v>45007</v>
      </c>
      <c r="I24" s="11"/>
    </row>
    <row r="25" spans="1:9" ht="27" customHeight="1">
      <c r="A25" s="12" t="s">
        <v>238</v>
      </c>
      <c r="B25" s="12" t="s">
        <v>239</v>
      </c>
      <c r="C25" s="13">
        <v>152</v>
      </c>
      <c r="D25" s="12" t="s">
        <v>71</v>
      </c>
      <c r="E25" s="14" t="s">
        <v>23</v>
      </c>
      <c r="F25" s="15" t="s">
        <v>17</v>
      </c>
      <c r="G25" s="15" t="s">
        <v>237</v>
      </c>
      <c r="H25" s="16">
        <v>45007</v>
      </c>
      <c r="I25" s="11"/>
    </row>
    <row r="26" spans="1:9" ht="27" customHeight="1">
      <c r="A26" s="12" t="s">
        <v>240</v>
      </c>
      <c r="B26" s="12" t="s">
        <v>241</v>
      </c>
      <c r="C26" s="13">
        <v>154</v>
      </c>
      <c r="D26" s="12" t="s">
        <v>242</v>
      </c>
      <c r="E26" s="14" t="s">
        <v>32</v>
      </c>
      <c r="F26" s="15" t="s">
        <v>17</v>
      </c>
      <c r="G26" s="15" t="s">
        <v>18</v>
      </c>
      <c r="H26" s="16">
        <v>45013</v>
      </c>
      <c r="I26" s="11"/>
    </row>
    <row r="27" spans="1:9" ht="27" customHeight="1">
      <c r="A27" s="12" t="s">
        <v>388</v>
      </c>
      <c r="B27" s="12" t="s">
        <v>389</v>
      </c>
      <c r="C27" s="13">
        <v>190</v>
      </c>
      <c r="D27" s="12" t="s">
        <v>63</v>
      </c>
      <c r="E27" s="14" t="s">
        <v>100</v>
      </c>
      <c r="F27" s="15" t="s">
        <v>17</v>
      </c>
      <c r="G27" s="15" t="s">
        <v>18</v>
      </c>
      <c r="H27" s="16">
        <v>45117</v>
      </c>
      <c r="I27" s="11"/>
    </row>
    <row r="28" spans="1:9" ht="27" customHeight="1">
      <c r="A28" s="12" t="s">
        <v>339</v>
      </c>
      <c r="B28" s="12" t="s">
        <v>340</v>
      </c>
      <c r="C28" s="13">
        <v>175</v>
      </c>
      <c r="D28" s="12" t="s">
        <v>63</v>
      </c>
      <c r="E28" s="14" t="s">
        <v>48</v>
      </c>
      <c r="F28" s="15" t="s">
        <v>17</v>
      </c>
      <c r="G28" s="15" t="s">
        <v>18</v>
      </c>
      <c r="H28" s="16">
        <v>45097</v>
      </c>
      <c r="I28" s="11"/>
    </row>
    <row r="29" spans="1:9" ht="27" customHeight="1">
      <c r="A29" s="12" t="s">
        <v>342</v>
      </c>
      <c r="B29" s="12" t="s">
        <v>343</v>
      </c>
      <c r="C29" s="13">
        <v>170</v>
      </c>
      <c r="D29" s="12" t="s">
        <v>43</v>
      </c>
      <c r="E29" s="14" t="s">
        <v>345</v>
      </c>
      <c r="F29" s="15" t="s">
        <v>17</v>
      </c>
      <c r="G29" s="15" t="s">
        <v>18</v>
      </c>
      <c r="H29" s="16">
        <v>45097</v>
      </c>
      <c r="I29" s="11"/>
    </row>
    <row r="30" spans="1:9" ht="27" customHeight="1">
      <c r="A30" s="12" t="s">
        <v>311</v>
      </c>
      <c r="B30" s="12" t="s">
        <v>312</v>
      </c>
      <c r="C30" s="13">
        <v>166</v>
      </c>
      <c r="D30" s="12" t="s">
        <v>313</v>
      </c>
      <c r="E30" s="14" t="s">
        <v>48</v>
      </c>
      <c r="F30" s="15" t="s">
        <v>17</v>
      </c>
      <c r="G30" s="15" t="s">
        <v>18</v>
      </c>
      <c r="H30" s="16">
        <v>45048</v>
      </c>
      <c r="I30" s="11"/>
    </row>
    <row r="31" spans="1:9" ht="27" customHeight="1">
      <c r="A31" s="12" t="s">
        <v>346</v>
      </c>
      <c r="B31" s="12" t="s">
        <v>347</v>
      </c>
      <c r="C31" s="13">
        <v>171</v>
      </c>
      <c r="D31" s="12" t="s">
        <v>43</v>
      </c>
      <c r="E31" s="14" t="s">
        <v>40</v>
      </c>
      <c r="F31" s="15" t="s">
        <v>17</v>
      </c>
      <c r="G31" s="15" t="s">
        <v>18</v>
      </c>
      <c r="H31" s="16">
        <v>45096</v>
      </c>
      <c r="I31" s="11"/>
    </row>
    <row r="32" spans="1:9" ht="27" customHeight="1">
      <c r="A32" s="12" t="s">
        <v>289</v>
      </c>
      <c r="B32" s="12" t="s">
        <v>290</v>
      </c>
      <c r="C32" s="13">
        <v>165</v>
      </c>
      <c r="D32" s="12" t="s">
        <v>124</v>
      </c>
      <c r="E32" s="14" t="s">
        <v>40</v>
      </c>
      <c r="F32" s="15" t="s">
        <v>17</v>
      </c>
      <c r="G32" s="15" t="s">
        <v>18</v>
      </c>
      <c r="H32" s="16">
        <v>45034</v>
      </c>
      <c r="I32" s="11"/>
    </row>
    <row r="33" spans="1:9" ht="27" customHeight="1">
      <c r="A33" s="12" t="s">
        <v>78</v>
      </c>
      <c r="B33" s="12" t="s">
        <v>79</v>
      </c>
      <c r="C33" s="13">
        <v>50</v>
      </c>
      <c r="D33" s="12" t="s">
        <v>26</v>
      </c>
      <c r="E33" s="14" t="s">
        <v>80</v>
      </c>
      <c r="F33" s="15" t="s">
        <v>17</v>
      </c>
      <c r="G33" s="15" t="s">
        <v>18</v>
      </c>
      <c r="H33" s="16">
        <v>42954</v>
      </c>
      <c r="I33" s="11"/>
    </row>
    <row r="34" spans="1:9" ht="27" customHeight="1">
      <c r="A34" s="12" t="s">
        <v>244</v>
      </c>
      <c r="B34" s="12" t="s">
        <v>245</v>
      </c>
      <c r="C34" s="13">
        <v>151</v>
      </c>
      <c r="D34" s="12" t="s">
        <v>71</v>
      </c>
      <c r="E34" s="14" t="s">
        <v>32</v>
      </c>
      <c r="F34" s="15" t="s">
        <v>17</v>
      </c>
      <c r="G34" s="15" t="s">
        <v>18</v>
      </c>
      <c r="H34" s="16">
        <v>45007</v>
      </c>
      <c r="I34" s="11"/>
    </row>
    <row r="35" spans="1:9" ht="27" customHeight="1">
      <c r="A35" s="12" t="s">
        <v>315</v>
      </c>
      <c r="B35" s="12" t="s">
        <v>316</v>
      </c>
      <c r="C35" s="13">
        <v>167</v>
      </c>
      <c r="D35" s="12" t="s">
        <v>63</v>
      </c>
      <c r="E35" s="14" t="s">
        <v>48</v>
      </c>
      <c r="F35" s="15" t="s">
        <v>17</v>
      </c>
      <c r="G35" s="15" t="s">
        <v>18</v>
      </c>
      <c r="H35" s="16">
        <v>45050</v>
      </c>
      <c r="I35" s="11"/>
    </row>
    <row r="36" spans="1:9" ht="27" customHeight="1">
      <c r="A36" s="12" t="s">
        <v>440</v>
      </c>
      <c r="B36" s="12" t="s">
        <v>441</v>
      </c>
      <c r="C36" s="13">
        <v>194</v>
      </c>
      <c r="D36" s="12" t="s">
        <v>43</v>
      </c>
      <c r="E36" s="14" t="s">
        <v>40</v>
      </c>
      <c r="F36" s="15" t="s">
        <v>17</v>
      </c>
      <c r="G36" s="15" t="s">
        <v>237</v>
      </c>
      <c r="H36" s="16">
        <v>45238</v>
      </c>
      <c r="I36" s="11"/>
    </row>
    <row r="37" spans="1:9" ht="27" customHeight="1">
      <c r="A37" s="12" t="s">
        <v>81</v>
      </c>
      <c r="B37" s="12" t="s">
        <v>82</v>
      </c>
      <c r="C37" s="13">
        <v>27</v>
      </c>
      <c r="D37" s="12" t="s">
        <v>26</v>
      </c>
      <c r="E37" s="14" t="s">
        <v>80</v>
      </c>
      <c r="F37" s="15" t="s">
        <v>17</v>
      </c>
      <c r="G37" s="15" t="s">
        <v>18</v>
      </c>
      <c r="H37" s="16">
        <v>42725</v>
      </c>
      <c r="I37" s="11"/>
    </row>
    <row r="38" spans="1:9" ht="27" customHeight="1">
      <c r="A38" s="12" t="s">
        <v>83</v>
      </c>
      <c r="B38" s="12" t="s">
        <v>84</v>
      </c>
      <c r="C38" s="13">
        <v>65</v>
      </c>
      <c r="D38" s="12" t="s">
        <v>43</v>
      </c>
      <c r="E38" s="14" t="s">
        <v>40</v>
      </c>
      <c r="F38" s="15" t="s">
        <v>17</v>
      </c>
      <c r="G38" s="15" t="s">
        <v>18</v>
      </c>
      <c r="H38" s="16">
        <v>43323</v>
      </c>
      <c r="I38" s="11"/>
    </row>
    <row r="39" spans="1:9" ht="27" customHeight="1">
      <c r="A39" s="12" t="s">
        <v>348</v>
      </c>
      <c r="B39" s="12" t="s">
        <v>349</v>
      </c>
      <c r="C39" s="13">
        <v>176</v>
      </c>
      <c r="D39" s="12" t="s">
        <v>63</v>
      </c>
      <c r="E39" s="14" t="s">
        <v>23</v>
      </c>
      <c r="F39" s="15" t="s">
        <v>17</v>
      </c>
      <c r="G39" s="15" t="s">
        <v>18</v>
      </c>
      <c r="H39" s="16">
        <v>45097</v>
      </c>
      <c r="I39" s="11"/>
    </row>
    <row r="40" spans="1:9" ht="27" customHeight="1">
      <c r="A40" s="12" t="s">
        <v>317</v>
      </c>
      <c r="B40" s="12" t="s">
        <v>318</v>
      </c>
      <c r="C40" s="13">
        <v>168</v>
      </c>
      <c r="D40" s="12" t="s">
        <v>71</v>
      </c>
      <c r="E40" s="14" t="s">
        <v>100</v>
      </c>
      <c r="F40" s="15" t="s">
        <v>17</v>
      </c>
      <c r="G40" s="15" t="s">
        <v>18</v>
      </c>
      <c r="H40" s="16">
        <v>45069</v>
      </c>
      <c r="I40" s="11"/>
    </row>
    <row r="41" spans="1:9" ht="27" customHeight="1">
      <c r="A41" s="12" t="s">
        <v>92</v>
      </c>
      <c r="B41" s="12" t="s">
        <v>93</v>
      </c>
      <c r="C41" s="13">
        <v>135</v>
      </c>
      <c r="D41" s="12" t="s">
        <v>21</v>
      </c>
      <c r="E41" s="14" t="s">
        <v>32</v>
      </c>
      <c r="F41" s="15" t="s">
        <v>17</v>
      </c>
      <c r="G41" s="15" t="s">
        <v>18</v>
      </c>
      <c r="H41" s="16">
        <v>44572</v>
      </c>
      <c r="I41" s="11"/>
    </row>
    <row r="42" spans="1:9" ht="27" customHeight="1">
      <c r="A42" s="12" t="s">
        <v>390</v>
      </c>
      <c r="B42" s="12" t="s">
        <v>391</v>
      </c>
      <c r="C42" s="13">
        <v>187</v>
      </c>
      <c r="D42" s="12" t="s">
        <v>63</v>
      </c>
      <c r="E42" s="14" t="s">
        <v>40</v>
      </c>
      <c r="F42" s="15" t="s">
        <v>17</v>
      </c>
      <c r="G42" s="15" t="s">
        <v>18</v>
      </c>
      <c r="H42" s="16">
        <v>45110</v>
      </c>
      <c r="I42" s="11"/>
    </row>
    <row r="43" spans="1:9" ht="27" customHeight="1">
      <c r="A43" s="12" t="s">
        <v>350</v>
      </c>
      <c r="B43" s="12" t="s">
        <v>351</v>
      </c>
      <c r="C43" s="13">
        <v>177</v>
      </c>
      <c r="D43" s="12" t="s">
        <v>63</v>
      </c>
      <c r="E43" s="14" t="s">
        <v>353</v>
      </c>
      <c r="F43" s="15" t="s">
        <v>17</v>
      </c>
      <c r="G43" s="15" t="s">
        <v>18</v>
      </c>
      <c r="H43" s="16">
        <v>45097</v>
      </c>
      <c r="I43" s="11"/>
    </row>
    <row r="44" spans="1:9" ht="27" customHeight="1">
      <c r="A44" s="12" t="s">
        <v>97</v>
      </c>
      <c r="B44" s="12" t="s">
        <v>98</v>
      </c>
      <c r="C44" s="13">
        <v>120</v>
      </c>
      <c r="D44" s="12" t="s">
        <v>21</v>
      </c>
      <c r="E44" s="14" t="s">
        <v>100</v>
      </c>
      <c r="F44" s="15" t="s">
        <v>17</v>
      </c>
      <c r="G44" s="15" t="s">
        <v>18</v>
      </c>
      <c r="H44" s="16">
        <v>44392</v>
      </c>
      <c r="I44" s="11"/>
    </row>
    <row r="45" spans="1:9" ht="27" customHeight="1">
      <c r="A45" s="12" t="s">
        <v>393</v>
      </c>
      <c r="B45" s="12" t="s">
        <v>394</v>
      </c>
      <c r="C45" s="13">
        <v>188</v>
      </c>
      <c r="D45" s="12" t="s">
        <v>63</v>
      </c>
      <c r="E45" s="14" t="s">
        <v>117</v>
      </c>
      <c r="F45" s="15" t="s">
        <v>17</v>
      </c>
      <c r="G45" s="15" t="s">
        <v>18</v>
      </c>
      <c r="H45" s="16">
        <v>45110</v>
      </c>
      <c r="I45" s="11"/>
    </row>
    <row r="46" spans="1:9" ht="27" customHeight="1">
      <c r="A46" s="12" t="s">
        <v>101</v>
      </c>
      <c r="B46" s="12" t="s">
        <v>102</v>
      </c>
      <c r="C46" s="13">
        <v>49</v>
      </c>
      <c r="D46" s="12" t="s">
        <v>26</v>
      </c>
      <c r="E46" s="14" t="s">
        <v>32</v>
      </c>
      <c r="F46" s="15" t="s">
        <v>17</v>
      </c>
      <c r="G46" s="15" t="s">
        <v>18</v>
      </c>
      <c r="H46" s="16">
        <v>42948</v>
      </c>
      <c r="I46" s="11"/>
    </row>
    <row r="47" spans="1:9" ht="27" customHeight="1">
      <c r="A47" s="12" t="s">
        <v>247</v>
      </c>
      <c r="B47" s="12" t="s">
        <v>248</v>
      </c>
      <c r="C47" s="13">
        <v>156</v>
      </c>
      <c r="D47" s="12" t="s">
        <v>71</v>
      </c>
      <c r="E47" s="14" t="s">
        <v>57</v>
      </c>
      <c r="F47" s="15" t="s">
        <v>17</v>
      </c>
      <c r="G47" s="15" t="s">
        <v>18</v>
      </c>
      <c r="H47" s="16">
        <v>45013</v>
      </c>
      <c r="I47" s="16">
        <v>45258</v>
      </c>
    </row>
    <row r="48" spans="1:9" ht="27" customHeight="1">
      <c r="A48" s="12" t="s">
        <v>354</v>
      </c>
      <c r="B48" s="12" t="s">
        <v>355</v>
      </c>
      <c r="C48" s="13">
        <v>178</v>
      </c>
      <c r="D48" s="12" t="s">
        <v>63</v>
      </c>
      <c r="E48" s="14" t="s">
        <v>23</v>
      </c>
      <c r="F48" s="15" t="s">
        <v>17</v>
      </c>
      <c r="G48" s="15" t="s">
        <v>18</v>
      </c>
      <c r="H48" s="16">
        <v>45097</v>
      </c>
      <c r="I48" s="11"/>
    </row>
    <row r="49" spans="1:9" ht="27" customHeight="1">
      <c r="A49" s="12" t="s">
        <v>103</v>
      </c>
      <c r="B49" s="12" t="s">
        <v>104</v>
      </c>
      <c r="C49" s="13">
        <v>142</v>
      </c>
      <c r="D49" s="12" t="s">
        <v>452</v>
      </c>
      <c r="E49" s="14" t="s">
        <v>57</v>
      </c>
      <c r="F49" s="15" t="s">
        <v>17</v>
      </c>
      <c r="G49" s="15" t="s">
        <v>18</v>
      </c>
      <c r="H49" s="16">
        <v>44655</v>
      </c>
      <c r="I49" s="11"/>
    </row>
    <row r="50" spans="1:9" ht="27" customHeight="1">
      <c r="A50" s="12" t="s">
        <v>396</v>
      </c>
      <c r="B50" s="12" t="s">
        <v>397</v>
      </c>
      <c r="C50" s="13">
        <v>189</v>
      </c>
      <c r="D50" s="12" t="s">
        <v>63</v>
      </c>
      <c r="E50" s="14" t="s">
        <v>100</v>
      </c>
      <c r="F50" s="15" t="s">
        <v>17</v>
      </c>
      <c r="G50" s="15" t="s">
        <v>18</v>
      </c>
      <c r="H50" s="16">
        <v>45110</v>
      </c>
      <c r="I50" s="166"/>
    </row>
    <row r="51" spans="1:9" ht="27" customHeight="1">
      <c r="A51" s="12" t="s">
        <v>291</v>
      </c>
      <c r="B51" s="12" t="s">
        <v>292</v>
      </c>
      <c r="C51" s="13">
        <v>163</v>
      </c>
      <c r="D51" s="12" t="s">
        <v>43</v>
      </c>
      <c r="E51" s="14" t="s">
        <v>40</v>
      </c>
      <c r="F51" s="15" t="s">
        <v>17</v>
      </c>
      <c r="G51" s="15" t="s">
        <v>18</v>
      </c>
      <c r="H51" s="16">
        <v>45034</v>
      </c>
      <c r="I51" s="11"/>
    </row>
    <row r="52" spans="1:9" ht="27" customHeight="1">
      <c r="A52" s="12" t="s">
        <v>356</v>
      </c>
      <c r="B52" s="12" t="s">
        <v>357</v>
      </c>
      <c r="C52" s="13">
        <v>179</v>
      </c>
      <c r="D52" s="12" t="s">
        <v>63</v>
      </c>
      <c r="E52" s="14" t="s">
        <v>28</v>
      </c>
      <c r="F52" s="15" t="s">
        <v>17</v>
      </c>
      <c r="G52" s="15" t="s">
        <v>18</v>
      </c>
      <c r="H52" s="16">
        <v>45097</v>
      </c>
      <c r="I52" s="11"/>
    </row>
    <row r="53" spans="1:9" ht="27" customHeight="1">
      <c r="A53" s="12" t="s">
        <v>411</v>
      </c>
      <c r="B53" s="12" t="s">
        <v>412</v>
      </c>
      <c r="C53" s="13">
        <v>193</v>
      </c>
      <c r="D53" s="12" t="s">
        <v>43</v>
      </c>
      <c r="E53" s="14" t="s">
        <v>295</v>
      </c>
      <c r="F53" s="15" t="s">
        <v>413</v>
      </c>
      <c r="G53" s="15" t="s">
        <v>237</v>
      </c>
      <c r="H53" s="16">
        <v>45159</v>
      </c>
      <c r="I53" s="11"/>
    </row>
    <row r="54" spans="1:9" ht="27" customHeight="1">
      <c r="A54" s="12" t="s">
        <v>293</v>
      </c>
      <c r="B54" s="12" t="s">
        <v>294</v>
      </c>
      <c r="C54" s="13">
        <v>158</v>
      </c>
      <c r="D54" s="12" t="s">
        <v>116</v>
      </c>
      <c r="E54" s="14" t="s">
        <v>295</v>
      </c>
      <c r="F54" s="15" t="s">
        <v>17</v>
      </c>
      <c r="G54" s="15" t="s">
        <v>18</v>
      </c>
      <c r="H54" s="16">
        <v>45027</v>
      </c>
      <c r="I54" s="11"/>
    </row>
    <row r="55" spans="1:9" ht="27" customHeight="1">
      <c r="A55" s="12" t="s">
        <v>398</v>
      </c>
      <c r="B55" s="12" t="s">
        <v>399</v>
      </c>
      <c r="C55" s="13">
        <v>192</v>
      </c>
      <c r="D55" s="12" t="s">
        <v>38</v>
      </c>
      <c r="E55" s="14" t="s">
        <v>40</v>
      </c>
      <c r="F55" s="15" t="s">
        <v>17</v>
      </c>
      <c r="G55" s="15" t="s">
        <v>18</v>
      </c>
      <c r="H55" s="16">
        <v>45124</v>
      </c>
      <c r="I55" s="11"/>
    </row>
    <row r="56" spans="1:9" ht="27" customHeight="1">
      <c r="A56" s="12" t="s">
        <v>358</v>
      </c>
      <c r="B56" s="12" t="s">
        <v>359</v>
      </c>
      <c r="C56" s="13">
        <v>180</v>
      </c>
      <c r="D56" s="12" t="s">
        <v>63</v>
      </c>
      <c r="E56" s="14" t="s">
        <v>53</v>
      </c>
      <c r="F56" s="15" t="s">
        <v>17</v>
      </c>
      <c r="G56" s="15" t="s">
        <v>18</v>
      </c>
      <c r="H56" s="16">
        <v>45097</v>
      </c>
      <c r="I56" s="11"/>
    </row>
    <row r="57" spans="1:9" ht="27" customHeight="1">
      <c r="A57" s="12" t="s">
        <v>125</v>
      </c>
      <c r="B57" s="12" t="s">
        <v>126</v>
      </c>
      <c r="C57" s="13">
        <v>36</v>
      </c>
      <c r="D57" s="12" t="s">
        <v>26</v>
      </c>
      <c r="E57" s="14" t="s">
        <v>80</v>
      </c>
      <c r="F57" s="15" t="s">
        <v>17</v>
      </c>
      <c r="G57" s="15" t="s">
        <v>18</v>
      </c>
      <c r="H57" s="16">
        <v>42829</v>
      </c>
      <c r="I57" s="11"/>
    </row>
    <row r="58" spans="1:9" ht="27" customHeight="1">
      <c r="A58" s="12" t="s">
        <v>249</v>
      </c>
      <c r="B58" s="12" t="s">
        <v>250</v>
      </c>
      <c r="C58" s="13">
        <v>157</v>
      </c>
      <c r="D58" s="12" t="s">
        <v>43</v>
      </c>
      <c r="E58" s="14" t="s">
        <v>295</v>
      </c>
      <c r="F58" s="15" t="s">
        <v>17</v>
      </c>
      <c r="G58" s="15" t="s">
        <v>18</v>
      </c>
      <c r="H58" s="16">
        <v>45013</v>
      </c>
      <c r="I58" s="11"/>
    </row>
    <row r="59" spans="1:9" ht="27" customHeight="1">
      <c r="A59" s="12" t="s">
        <v>360</v>
      </c>
      <c r="B59" s="12" t="s">
        <v>361</v>
      </c>
      <c r="C59" s="13">
        <v>181</v>
      </c>
      <c r="D59" s="12" t="s">
        <v>63</v>
      </c>
      <c r="E59" s="14" t="s">
        <v>53</v>
      </c>
      <c r="F59" s="15" t="s">
        <v>17</v>
      </c>
      <c r="G59" s="15" t="s">
        <v>18</v>
      </c>
      <c r="H59" s="16">
        <v>45097</v>
      </c>
      <c r="I59" s="11"/>
    </row>
    <row r="60" spans="1:9" ht="27" customHeight="1">
      <c r="A60" s="12" t="s">
        <v>127</v>
      </c>
      <c r="B60" s="12" t="s">
        <v>128</v>
      </c>
      <c r="C60" s="13">
        <v>42</v>
      </c>
      <c r="D60" s="12" t="s">
        <v>26</v>
      </c>
      <c r="E60" s="14" t="s">
        <v>80</v>
      </c>
      <c r="F60" s="15" t="s">
        <v>17</v>
      </c>
      <c r="G60" s="15" t="s">
        <v>18</v>
      </c>
      <c r="H60" s="16">
        <v>42926</v>
      </c>
      <c r="I60" s="11"/>
    </row>
    <row r="61" spans="1:9" ht="27" customHeight="1">
      <c r="A61" s="12" t="s">
        <v>251</v>
      </c>
      <c r="B61" s="12" t="s">
        <v>252</v>
      </c>
      <c r="C61" s="13">
        <v>155</v>
      </c>
      <c r="D61" s="12" t="s">
        <v>242</v>
      </c>
      <c r="E61" s="14" t="s">
        <v>40</v>
      </c>
      <c r="F61" s="15" t="s">
        <v>17</v>
      </c>
      <c r="G61" s="15" t="s">
        <v>18</v>
      </c>
      <c r="H61" s="16">
        <v>45013</v>
      </c>
      <c r="I61" s="11"/>
    </row>
    <row r="62" spans="1:9" ht="27" customHeight="1">
      <c r="A62" s="12" t="s">
        <v>132</v>
      </c>
      <c r="B62" s="12" t="s">
        <v>133</v>
      </c>
      <c r="C62" s="13">
        <v>136</v>
      </c>
      <c r="D62" s="12" t="s">
        <v>134</v>
      </c>
      <c r="E62" s="14" t="s">
        <v>53</v>
      </c>
      <c r="F62" s="15" t="s">
        <v>17</v>
      </c>
      <c r="G62" s="15" t="s">
        <v>18</v>
      </c>
      <c r="H62" s="16">
        <v>44579</v>
      </c>
      <c r="I62" s="11"/>
    </row>
    <row r="63" spans="1:9" ht="27" customHeight="1">
      <c r="A63" s="12" t="s">
        <v>362</v>
      </c>
      <c r="B63" s="12" t="s">
        <v>363</v>
      </c>
      <c r="C63" s="13">
        <v>182</v>
      </c>
      <c r="D63" s="12" t="s">
        <v>63</v>
      </c>
      <c r="E63" s="14" t="s">
        <v>35</v>
      </c>
      <c r="F63" s="15" t="s">
        <v>17</v>
      </c>
      <c r="G63" s="15" t="s">
        <v>18</v>
      </c>
      <c r="H63" s="16">
        <v>45097</v>
      </c>
      <c r="I63" s="11"/>
    </row>
    <row r="64" spans="1:9" ht="27" customHeight="1">
      <c r="A64" s="12" t="s">
        <v>143</v>
      </c>
      <c r="B64" s="12" t="s">
        <v>144</v>
      </c>
      <c r="C64" s="13">
        <v>133</v>
      </c>
      <c r="D64" s="12" t="s">
        <v>145</v>
      </c>
      <c r="E64" s="14" t="s">
        <v>117</v>
      </c>
      <c r="F64" s="15" t="s">
        <v>17</v>
      </c>
      <c r="G64" s="15" t="s">
        <v>18</v>
      </c>
      <c r="H64" s="16">
        <v>44566</v>
      </c>
      <c r="I64" s="11"/>
    </row>
    <row r="65" spans="1:9" ht="27" customHeight="1">
      <c r="A65" s="12" t="s">
        <v>364</v>
      </c>
      <c r="B65" s="12" t="s">
        <v>365</v>
      </c>
      <c r="C65" s="13">
        <v>183</v>
      </c>
      <c r="D65" s="12" t="s">
        <v>63</v>
      </c>
      <c r="E65" s="14" t="s">
        <v>23</v>
      </c>
      <c r="F65" s="15" t="s">
        <v>17</v>
      </c>
      <c r="G65" s="15" t="s">
        <v>18</v>
      </c>
      <c r="H65" s="16" t="s">
        <v>366</v>
      </c>
      <c r="I65" s="11"/>
    </row>
    <row r="66" spans="1:9" ht="27" customHeight="1">
      <c r="A66" s="12" t="s">
        <v>148</v>
      </c>
      <c r="B66" s="12" t="s">
        <v>149</v>
      </c>
      <c r="C66" s="13">
        <v>43</v>
      </c>
      <c r="D66" s="12" t="s">
        <v>26</v>
      </c>
      <c r="E66" s="14" t="s">
        <v>296</v>
      </c>
      <c r="F66" s="15" t="s">
        <v>17</v>
      </c>
      <c r="G66" s="15" t="s">
        <v>18</v>
      </c>
      <c r="H66" s="16">
        <v>42928</v>
      </c>
      <c r="I66" s="11"/>
    </row>
    <row r="67" spans="1:9" ht="26.45" customHeight="1">
      <c r="A67" s="12" t="s">
        <v>150</v>
      </c>
      <c r="B67" s="12" t="s">
        <v>151</v>
      </c>
      <c r="C67" s="13">
        <v>73</v>
      </c>
      <c r="D67" s="12" t="s">
        <v>26</v>
      </c>
      <c r="E67" s="14" t="s">
        <v>23</v>
      </c>
      <c r="F67" s="15" t="s">
        <v>17</v>
      </c>
      <c r="G67" s="15" t="s">
        <v>18</v>
      </c>
      <c r="H67" s="16">
        <v>43742</v>
      </c>
      <c r="I67" s="11"/>
    </row>
    <row r="68" spans="1:9" ht="26.45" customHeight="1">
      <c r="A68" s="12" t="s">
        <v>367</v>
      </c>
      <c r="B68" s="12" t="s">
        <v>368</v>
      </c>
      <c r="C68" s="13">
        <v>184</v>
      </c>
      <c r="D68" s="12" t="s">
        <v>71</v>
      </c>
      <c r="E68" s="14" t="s">
        <v>57</v>
      </c>
      <c r="F68" s="15" t="s">
        <v>17</v>
      </c>
      <c r="G68" s="15" t="s">
        <v>18</v>
      </c>
      <c r="H68" s="16">
        <v>45097</v>
      </c>
      <c r="I68" s="11"/>
    </row>
    <row r="69" spans="1:9" ht="42" customHeight="1" thickBot="1">
      <c r="A69" s="206" t="s">
        <v>152</v>
      </c>
      <c r="B69" s="207"/>
      <c r="C69" s="207"/>
      <c r="D69" s="207"/>
      <c r="E69" s="207"/>
      <c r="F69" s="207"/>
      <c r="G69" s="207"/>
      <c r="H69" s="21"/>
    </row>
    <row r="70" spans="1:9" ht="28.5" customHeight="1" thickBot="1">
      <c r="A70" s="2" t="s">
        <v>2</v>
      </c>
      <c r="B70" s="3" t="s">
        <v>3</v>
      </c>
      <c r="C70" s="3" t="s">
        <v>4</v>
      </c>
      <c r="D70" s="3" t="s">
        <v>5</v>
      </c>
      <c r="E70" s="3" t="s">
        <v>7</v>
      </c>
      <c r="F70" s="73" t="s">
        <v>8</v>
      </c>
      <c r="G70" s="139" t="s">
        <v>153</v>
      </c>
    </row>
    <row r="71" spans="1:9" ht="27" customHeight="1">
      <c r="A71" s="6" t="s">
        <v>297</v>
      </c>
      <c r="B71" s="6" t="s">
        <v>298</v>
      </c>
      <c r="C71" s="148">
        <v>160</v>
      </c>
      <c r="D71" s="6" t="s">
        <v>156</v>
      </c>
      <c r="E71" s="8" t="s">
        <v>40</v>
      </c>
      <c r="F71" s="117" t="s">
        <v>157</v>
      </c>
      <c r="G71" s="140">
        <v>45027</v>
      </c>
    </row>
    <row r="72" spans="1:9" ht="31.5" customHeight="1">
      <c r="A72" s="12" t="s">
        <v>254</v>
      </c>
      <c r="B72" s="12" t="s">
        <v>255</v>
      </c>
      <c r="C72" s="13">
        <v>148</v>
      </c>
      <c r="D72" s="12" t="s">
        <v>162</v>
      </c>
      <c r="E72" s="14" t="s">
        <v>147</v>
      </c>
      <c r="F72" s="118" t="s">
        <v>157</v>
      </c>
      <c r="G72" s="25">
        <v>44995</v>
      </c>
    </row>
    <row r="73" spans="1:9" ht="31.5" customHeight="1">
      <c r="A73" s="12" t="s">
        <v>256</v>
      </c>
      <c r="B73" s="12" t="s">
        <v>226</v>
      </c>
      <c r="C73" s="13">
        <v>147</v>
      </c>
      <c r="D73" s="12" t="s">
        <v>414</v>
      </c>
      <c r="E73" s="14" t="s">
        <v>258</v>
      </c>
      <c r="F73" s="118" t="s">
        <v>157</v>
      </c>
      <c r="G73" s="25">
        <v>44974</v>
      </c>
    </row>
  </sheetData>
  <mergeCells count="3">
    <mergeCell ref="A1:I1"/>
    <mergeCell ref="A2:I2"/>
    <mergeCell ref="A69:G69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opLeftCell="A46" workbookViewId="0">
      <selection activeCell="E57" sqref="E57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2.42578125" customWidth="1"/>
    <col min="6" max="6" width="22.42578125" style="20" bestFit="1" customWidth="1"/>
    <col min="7" max="7" width="18.7109375" style="20" bestFit="1" customWidth="1"/>
    <col min="8" max="8" width="21.28515625" style="20" customWidth="1"/>
    <col min="9" max="9" width="21.28515625" customWidth="1"/>
  </cols>
  <sheetData>
    <row r="1" spans="1:9" ht="42" customHeight="1">
      <c r="A1" s="201" t="s">
        <v>446</v>
      </c>
      <c r="B1" s="201"/>
      <c r="C1" s="201"/>
      <c r="D1" s="201"/>
      <c r="E1" s="201"/>
      <c r="F1" s="201"/>
      <c r="G1" s="201"/>
      <c r="H1" s="201"/>
      <c r="I1" s="201"/>
    </row>
    <row r="2" spans="1:9" ht="42" customHeight="1" thickBot="1">
      <c r="A2" s="208" t="s">
        <v>1</v>
      </c>
      <c r="B2" s="209"/>
      <c r="C2" s="209"/>
      <c r="D2" s="209"/>
      <c r="E2" s="209"/>
      <c r="F2" s="209"/>
      <c r="G2" s="209"/>
      <c r="H2" s="209"/>
      <c r="I2" s="209"/>
    </row>
    <row r="3" spans="1:9" ht="28.5" customHeight="1" thickBot="1">
      <c r="A3" s="108" t="s">
        <v>2</v>
      </c>
      <c r="B3" s="1" t="s">
        <v>3</v>
      </c>
      <c r="C3" s="155" t="s">
        <v>4</v>
      </c>
      <c r="D3" s="1" t="s">
        <v>5</v>
      </c>
      <c r="E3" s="156" t="s">
        <v>7</v>
      </c>
      <c r="F3" s="1" t="s">
        <v>8</v>
      </c>
      <c r="G3" s="157" t="s">
        <v>9</v>
      </c>
      <c r="H3" s="158" t="s">
        <v>10</v>
      </c>
      <c r="I3" s="159" t="s">
        <v>11</v>
      </c>
    </row>
    <row r="4" spans="1:9" ht="28.5" customHeight="1">
      <c r="A4" s="6" t="s">
        <v>329</v>
      </c>
      <c r="B4" s="111" t="s">
        <v>330</v>
      </c>
      <c r="C4" s="111">
        <v>169</v>
      </c>
      <c r="D4" s="6" t="s">
        <v>71</v>
      </c>
      <c r="E4" s="160" t="s">
        <v>48</v>
      </c>
      <c r="F4" s="161" t="s">
        <v>17</v>
      </c>
      <c r="G4" s="161" t="s">
        <v>18</v>
      </c>
      <c r="H4" s="162">
        <v>44928</v>
      </c>
      <c r="I4" s="163"/>
    </row>
    <row r="5" spans="1:9" ht="28.5" customHeight="1">
      <c r="A5" s="6" t="s">
        <v>384</v>
      </c>
      <c r="B5" s="111" t="s">
        <v>385</v>
      </c>
      <c r="C5" s="111">
        <v>185</v>
      </c>
      <c r="D5" s="6" t="s">
        <v>63</v>
      </c>
      <c r="E5" s="45" t="s">
        <v>23</v>
      </c>
      <c r="F5" s="112" t="s">
        <v>17</v>
      </c>
      <c r="G5" s="112" t="s">
        <v>18</v>
      </c>
      <c r="H5" s="164">
        <v>45110</v>
      </c>
      <c r="I5" s="11"/>
    </row>
    <row r="6" spans="1:9" ht="28.5" customHeight="1">
      <c r="A6" s="6" t="s">
        <v>229</v>
      </c>
      <c r="B6" s="111" t="s">
        <v>230</v>
      </c>
      <c r="C6" s="111">
        <v>149</v>
      </c>
      <c r="D6" s="6" t="s">
        <v>43</v>
      </c>
      <c r="E6" s="45" t="s">
        <v>28</v>
      </c>
      <c r="F6" s="112" t="s">
        <v>17</v>
      </c>
      <c r="G6" s="112" t="s">
        <v>18</v>
      </c>
      <c r="H6" s="165">
        <v>45006</v>
      </c>
      <c r="I6" s="11"/>
    </row>
    <row r="7" spans="1:9" ht="27.75" customHeight="1">
      <c r="A7" s="6" t="s">
        <v>276</v>
      </c>
      <c r="B7" s="6" t="s">
        <v>277</v>
      </c>
      <c r="C7" s="152">
        <v>159</v>
      </c>
      <c r="D7" s="6" t="s">
        <v>233</v>
      </c>
      <c r="E7" s="8" t="s">
        <v>278</v>
      </c>
      <c r="F7" s="9" t="s">
        <v>17</v>
      </c>
      <c r="G7" s="9" t="s">
        <v>18</v>
      </c>
      <c r="H7" s="10">
        <v>45027</v>
      </c>
      <c r="I7" s="11"/>
    </row>
    <row r="8" spans="1:9" ht="27.75" customHeight="1">
      <c r="A8" s="6" t="s">
        <v>386</v>
      </c>
      <c r="B8" s="6" t="s">
        <v>387</v>
      </c>
      <c r="C8" s="152">
        <v>186</v>
      </c>
      <c r="D8" s="6" t="s">
        <v>63</v>
      </c>
      <c r="E8" s="8" t="s">
        <v>23</v>
      </c>
      <c r="F8" s="9" t="s">
        <v>17</v>
      </c>
      <c r="G8" s="9" t="s">
        <v>18</v>
      </c>
      <c r="H8" s="10">
        <v>45110</v>
      </c>
      <c r="I8" s="11"/>
    </row>
    <row r="9" spans="1:9" ht="27" customHeight="1">
      <c r="A9" s="12" t="s">
        <v>24</v>
      </c>
      <c r="B9" s="12" t="s">
        <v>25</v>
      </c>
      <c r="C9" s="13">
        <v>102</v>
      </c>
      <c r="D9" s="12" t="s">
        <v>26</v>
      </c>
      <c r="E9" s="14" t="s">
        <v>28</v>
      </c>
      <c r="F9" s="15" t="s">
        <v>17</v>
      </c>
      <c r="G9" s="15" t="s">
        <v>18</v>
      </c>
      <c r="H9" s="16">
        <v>43844</v>
      </c>
      <c r="I9" s="11"/>
    </row>
    <row r="10" spans="1:9" ht="27" customHeight="1">
      <c r="A10" s="12" t="s">
        <v>29</v>
      </c>
      <c r="B10" s="12" t="s">
        <v>30</v>
      </c>
      <c r="C10" s="13">
        <v>91</v>
      </c>
      <c r="D10" s="12" t="s">
        <v>21</v>
      </c>
      <c r="E10" s="14" t="s">
        <v>32</v>
      </c>
      <c r="F10" s="15" t="s">
        <v>17</v>
      </c>
      <c r="G10" s="15" t="s">
        <v>18</v>
      </c>
      <c r="H10" s="16">
        <v>43678</v>
      </c>
      <c r="I10" s="11"/>
    </row>
    <row r="11" spans="1:9" ht="27" customHeight="1">
      <c r="A11" s="12" t="s">
        <v>33</v>
      </c>
      <c r="B11" s="12" t="s">
        <v>34</v>
      </c>
      <c r="C11" s="13">
        <v>33</v>
      </c>
      <c r="D11" s="12" t="s">
        <v>21</v>
      </c>
      <c r="E11" s="14" t="s">
        <v>35</v>
      </c>
      <c r="F11" s="15" t="s">
        <v>17</v>
      </c>
      <c r="G11" s="15" t="s">
        <v>18</v>
      </c>
      <c r="H11" s="16">
        <v>42809</v>
      </c>
      <c r="I11" s="11"/>
    </row>
    <row r="12" spans="1:9" ht="27" customHeight="1">
      <c r="A12" s="12" t="s">
        <v>36</v>
      </c>
      <c r="B12" s="12" t="s">
        <v>37</v>
      </c>
      <c r="C12" s="13">
        <v>83</v>
      </c>
      <c r="D12" s="12" t="s">
        <v>38</v>
      </c>
      <c r="E12" s="14" t="s">
        <v>40</v>
      </c>
      <c r="F12" s="15" t="s">
        <v>17</v>
      </c>
      <c r="G12" s="15" t="s">
        <v>18</v>
      </c>
      <c r="H12" s="16">
        <v>43775</v>
      </c>
      <c r="I12" s="11"/>
    </row>
    <row r="13" spans="1:9" ht="27" customHeight="1">
      <c r="A13" s="12" t="s">
        <v>332</v>
      </c>
      <c r="B13" s="12" t="s">
        <v>333</v>
      </c>
      <c r="C13" s="13">
        <v>172</v>
      </c>
      <c r="D13" s="12" t="s">
        <v>63</v>
      </c>
      <c r="E13" s="14" t="s">
        <v>57</v>
      </c>
      <c r="F13" s="15" t="s">
        <v>17</v>
      </c>
      <c r="G13" s="15" t="s">
        <v>18</v>
      </c>
      <c r="H13" s="16">
        <v>45097</v>
      </c>
      <c r="I13" s="11"/>
    </row>
    <row r="14" spans="1:9" ht="27" customHeight="1">
      <c r="A14" s="12" t="s">
        <v>279</v>
      </c>
      <c r="B14" s="12" t="s">
        <v>280</v>
      </c>
      <c r="C14" s="13">
        <v>162</v>
      </c>
      <c r="D14" s="12" t="s">
        <v>124</v>
      </c>
      <c r="E14" s="14" t="s">
        <v>40</v>
      </c>
      <c r="F14" s="15" t="s">
        <v>17</v>
      </c>
      <c r="G14" s="15" t="s">
        <v>18</v>
      </c>
      <c r="H14" s="16">
        <v>45034</v>
      </c>
      <c r="I14" s="17">
        <v>45230</v>
      </c>
    </row>
    <row r="15" spans="1:9" ht="27" customHeight="1">
      <c r="A15" s="12" t="s">
        <v>45</v>
      </c>
      <c r="B15" s="12" t="s">
        <v>46</v>
      </c>
      <c r="C15" s="13">
        <v>28</v>
      </c>
      <c r="D15" s="12" t="s">
        <v>21</v>
      </c>
      <c r="E15" s="14" t="s">
        <v>48</v>
      </c>
      <c r="F15" s="15" t="s">
        <v>17</v>
      </c>
      <c r="G15" s="15" t="s">
        <v>18</v>
      </c>
      <c r="H15" s="16">
        <v>42759</v>
      </c>
      <c r="I15" s="11"/>
    </row>
    <row r="16" spans="1:9" ht="27" customHeight="1">
      <c r="A16" s="12" t="s">
        <v>49</v>
      </c>
      <c r="B16" s="12" t="s">
        <v>50</v>
      </c>
      <c r="C16" s="13">
        <v>134</v>
      </c>
      <c r="D16" s="12" t="s">
        <v>281</v>
      </c>
      <c r="E16" s="14" t="s">
        <v>53</v>
      </c>
      <c r="F16" s="15" t="s">
        <v>17</v>
      </c>
      <c r="G16" s="15" t="s">
        <v>18</v>
      </c>
      <c r="H16" s="16">
        <v>44567</v>
      </c>
      <c r="I16" s="11"/>
    </row>
    <row r="17" spans="1:9" ht="27" customHeight="1">
      <c r="A17" s="12" t="s">
        <v>282</v>
      </c>
      <c r="B17" s="12" t="s">
        <v>283</v>
      </c>
      <c r="C17" s="13">
        <v>161</v>
      </c>
      <c r="D17" s="12" t="s">
        <v>71</v>
      </c>
      <c r="E17" s="14" t="s">
        <v>53</v>
      </c>
      <c r="F17" s="15" t="s">
        <v>17</v>
      </c>
      <c r="G17" s="15" t="s">
        <v>18</v>
      </c>
      <c r="H17" s="16">
        <v>45033</v>
      </c>
      <c r="I17" s="11"/>
    </row>
    <row r="18" spans="1:9" ht="27" customHeight="1">
      <c r="A18" s="12" t="s">
        <v>284</v>
      </c>
      <c r="B18" s="12" t="s">
        <v>285</v>
      </c>
      <c r="C18" s="13">
        <v>164</v>
      </c>
      <c r="D18" s="12" t="s">
        <v>286</v>
      </c>
      <c r="E18" s="14" t="s">
        <v>40</v>
      </c>
      <c r="F18" s="15" t="s">
        <v>17</v>
      </c>
      <c r="G18" s="15" t="s">
        <v>18</v>
      </c>
      <c r="H18" s="16">
        <v>45034</v>
      </c>
      <c r="I18" s="11"/>
    </row>
    <row r="19" spans="1:9" ht="27" customHeight="1">
      <c r="A19" s="12" t="s">
        <v>54</v>
      </c>
      <c r="B19" s="12" t="s">
        <v>55</v>
      </c>
      <c r="C19" s="13">
        <v>87</v>
      </c>
      <c r="D19" s="12" t="s">
        <v>21</v>
      </c>
      <c r="E19" s="14" t="s">
        <v>57</v>
      </c>
      <c r="F19" s="15" t="s">
        <v>17</v>
      </c>
      <c r="G19" s="15" t="s">
        <v>18</v>
      </c>
      <c r="H19" s="16">
        <v>43684</v>
      </c>
      <c r="I19" s="11"/>
    </row>
    <row r="20" spans="1:9" ht="27" customHeight="1">
      <c r="A20" s="12" t="s">
        <v>58</v>
      </c>
      <c r="B20" s="12" t="s">
        <v>59</v>
      </c>
      <c r="C20" s="13">
        <v>110</v>
      </c>
      <c r="D20" s="12" t="s">
        <v>288</v>
      </c>
      <c r="E20" s="14" t="s">
        <v>53</v>
      </c>
      <c r="F20" s="15" t="s">
        <v>17</v>
      </c>
      <c r="G20" s="15" t="s">
        <v>18</v>
      </c>
      <c r="H20" s="16">
        <v>43926</v>
      </c>
      <c r="I20" s="11"/>
    </row>
    <row r="21" spans="1:9" ht="27" customHeight="1">
      <c r="A21" s="12" t="s">
        <v>334</v>
      </c>
      <c r="B21" s="12" t="s">
        <v>335</v>
      </c>
      <c r="C21" s="13">
        <v>173</v>
      </c>
      <c r="D21" s="12" t="s">
        <v>63</v>
      </c>
      <c r="E21" s="14" t="s">
        <v>53</v>
      </c>
      <c r="F21" s="15" t="s">
        <v>17</v>
      </c>
      <c r="G21" s="15" t="s">
        <v>18</v>
      </c>
      <c r="H21" s="16">
        <v>45097</v>
      </c>
      <c r="I21" s="11"/>
    </row>
    <row r="22" spans="1:9" ht="27" customHeight="1">
      <c r="A22" s="12" t="s">
        <v>337</v>
      </c>
      <c r="B22" s="12" t="s">
        <v>338</v>
      </c>
      <c r="C22" s="13">
        <v>174</v>
      </c>
      <c r="D22" s="12" t="s">
        <v>63</v>
      </c>
      <c r="E22" s="14" t="s">
        <v>100</v>
      </c>
      <c r="F22" s="15" t="s">
        <v>17</v>
      </c>
      <c r="G22" s="15" t="s">
        <v>18</v>
      </c>
      <c r="H22" s="16">
        <v>45097</v>
      </c>
      <c r="I22" s="11"/>
    </row>
    <row r="23" spans="1:9" ht="26.25" customHeight="1">
      <c r="A23" s="12" t="s">
        <v>231</v>
      </c>
      <c r="B23" s="12" t="s">
        <v>232</v>
      </c>
      <c r="C23" s="13">
        <v>153</v>
      </c>
      <c r="D23" s="12" t="s">
        <v>233</v>
      </c>
      <c r="E23" s="14" t="s">
        <v>117</v>
      </c>
      <c r="F23" s="15" t="s">
        <v>17</v>
      </c>
      <c r="G23" s="15" t="s">
        <v>18</v>
      </c>
      <c r="H23" s="16">
        <v>45007</v>
      </c>
      <c r="I23" s="11"/>
    </row>
    <row r="24" spans="1:9" ht="26.25" customHeight="1">
      <c r="A24" s="12" t="s">
        <v>235</v>
      </c>
      <c r="B24" s="12" t="s">
        <v>236</v>
      </c>
      <c r="C24" s="13">
        <v>150</v>
      </c>
      <c r="D24" s="12" t="s">
        <v>233</v>
      </c>
      <c r="E24" s="14" t="s">
        <v>117</v>
      </c>
      <c r="F24" s="15" t="s">
        <v>17</v>
      </c>
      <c r="G24" s="15" t="s">
        <v>237</v>
      </c>
      <c r="H24" s="16">
        <v>45007</v>
      </c>
      <c r="I24" s="11"/>
    </row>
    <row r="25" spans="1:9" ht="27" customHeight="1">
      <c r="A25" s="12" t="s">
        <v>238</v>
      </c>
      <c r="B25" s="12" t="s">
        <v>239</v>
      </c>
      <c r="C25" s="13">
        <v>152</v>
      </c>
      <c r="D25" s="12" t="s">
        <v>71</v>
      </c>
      <c r="E25" s="14" t="s">
        <v>23</v>
      </c>
      <c r="F25" s="15" t="s">
        <v>17</v>
      </c>
      <c r="G25" s="15" t="s">
        <v>237</v>
      </c>
      <c r="H25" s="16">
        <v>45007</v>
      </c>
      <c r="I25" s="11"/>
    </row>
    <row r="26" spans="1:9" ht="27" customHeight="1">
      <c r="A26" s="12" t="s">
        <v>240</v>
      </c>
      <c r="B26" s="12" t="s">
        <v>241</v>
      </c>
      <c r="C26" s="13">
        <v>154</v>
      </c>
      <c r="D26" s="12" t="s">
        <v>242</v>
      </c>
      <c r="E26" s="14" t="s">
        <v>32</v>
      </c>
      <c r="F26" s="15" t="s">
        <v>17</v>
      </c>
      <c r="G26" s="15" t="s">
        <v>18</v>
      </c>
      <c r="H26" s="16">
        <v>45013</v>
      </c>
      <c r="I26" s="11"/>
    </row>
    <row r="27" spans="1:9" ht="27" customHeight="1">
      <c r="A27" s="12" t="s">
        <v>388</v>
      </c>
      <c r="B27" s="12" t="s">
        <v>389</v>
      </c>
      <c r="C27" s="13">
        <v>190</v>
      </c>
      <c r="D27" s="12" t="s">
        <v>63</v>
      </c>
      <c r="E27" s="14" t="s">
        <v>100</v>
      </c>
      <c r="F27" s="15" t="s">
        <v>17</v>
      </c>
      <c r="G27" s="15" t="s">
        <v>18</v>
      </c>
      <c r="H27" s="16">
        <v>45117</v>
      </c>
      <c r="I27" s="11"/>
    </row>
    <row r="28" spans="1:9" ht="27" customHeight="1">
      <c r="A28" s="12" t="s">
        <v>339</v>
      </c>
      <c r="B28" s="12" t="s">
        <v>340</v>
      </c>
      <c r="C28" s="13">
        <v>175</v>
      </c>
      <c r="D28" s="12" t="s">
        <v>63</v>
      </c>
      <c r="E28" s="14" t="s">
        <v>48</v>
      </c>
      <c r="F28" s="15" t="s">
        <v>17</v>
      </c>
      <c r="G28" s="15" t="s">
        <v>18</v>
      </c>
      <c r="H28" s="16">
        <v>45097</v>
      </c>
      <c r="I28" s="11"/>
    </row>
    <row r="29" spans="1:9" ht="27" customHeight="1">
      <c r="A29" s="12" t="s">
        <v>342</v>
      </c>
      <c r="B29" s="12" t="s">
        <v>343</v>
      </c>
      <c r="C29" s="13">
        <v>170</v>
      </c>
      <c r="D29" s="12" t="s">
        <v>43</v>
      </c>
      <c r="E29" s="14" t="s">
        <v>345</v>
      </c>
      <c r="F29" s="15" t="s">
        <v>17</v>
      </c>
      <c r="G29" s="15" t="s">
        <v>18</v>
      </c>
      <c r="H29" s="16">
        <v>45097</v>
      </c>
      <c r="I29" s="11"/>
    </row>
    <row r="30" spans="1:9" ht="27" customHeight="1">
      <c r="A30" s="12" t="s">
        <v>311</v>
      </c>
      <c r="B30" s="12" t="s">
        <v>312</v>
      </c>
      <c r="C30" s="13">
        <v>166</v>
      </c>
      <c r="D30" s="12" t="s">
        <v>313</v>
      </c>
      <c r="E30" s="14" t="s">
        <v>48</v>
      </c>
      <c r="F30" s="15" t="s">
        <v>17</v>
      </c>
      <c r="G30" s="15" t="s">
        <v>18</v>
      </c>
      <c r="H30" s="16">
        <v>45048</v>
      </c>
      <c r="I30" s="11"/>
    </row>
    <row r="31" spans="1:9" ht="27" customHeight="1">
      <c r="A31" s="12" t="s">
        <v>346</v>
      </c>
      <c r="B31" s="12" t="s">
        <v>347</v>
      </c>
      <c r="C31" s="13">
        <v>171</v>
      </c>
      <c r="D31" s="12" t="s">
        <v>43</v>
      </c>
      <c r="E31" s="14" t="s">
        <v>40</v>
      </c>
      <c r="F31" s="15" t="s">
        <v>17</v>
      </c>
      <c r="G31" s="15" t="s">
        <v>18</v>
      </c>
      <c r="H31" s="16">
        <v>45096</v>
      </c>
      <c r="I31" s="11"/>
    </row>
    <row r="32" spans="1:9" ht="27" customHeight="1">
      <c r="A32" s="12" t="s">
        <v>289</v>
      </c>
      <c r="B32" s="12" t="s">
        <v>290</v>
      </c>
      <c r="C32" s="13">
        <v>165</v>
      </c>
      <c r="D32" s="12" t="s">
        <v>124</v>
      </c>
      <c r="E32" s="14" t="s">
        <v>40</v>
      </c>
      <c r="F32" s="15" t="s">
        <v>17</v>
      </c>
      <c r="G32" s="15" t="s">
        <v>18</v>
      </c>
      <c r="H32" s="16">
        <v>45034</v>
      </c>
      <c r="I32" s="11"/>
    </row>
    <row r="33" spans="1:9" ht="27" customHeight="1">
      <c r="A33" s="12" t="s">
        <v>78</v>
      </c>
      <c r="B33" s="12" t="s">
        <v>79</v>
      </c>
      <c r="C33" s="13">
        <v>50</v>
      </c>
      <c r="D33" s="12" t="s">
        <v>26</v>
      </c>
      <c r="E33" s="14" t="s">
        <v>80</v>
      </c>
      <c r="F33" s="15" t="s">
        <v>17</v>
      </c>
      <c r="G33" s="15" t="s">
        <v>18</v>
      </c>
      <c r="H33" s="16">
        <v>42954</v>
      </c>
      <c r="I33" s="11"/>
    </row>
    <row r="34" spans="1:9" ht="27" customHeight="1">
      <c r="A34" s="12" t="s">
        <v>244</v>
      </c>
      <c r="B34" s="12" t="s">
        <v>245</v>
      </c>
      <c r="C34" s="13">
        <v>151</v>
      </c>
      <c r="D34" s="12" t="s">
        <v>71</v>
      </c>
      <c r="E34" s="14" t="s">
        <v>32</v>
      </c>
      <c r="F34" s="15" t="s">
        <v>17</v>
      </c>
      <c r="G34" s="15" t="s">
        <v>18</v>
      </c>
      <c r="H34" s="16">
        <v>45007</v>
      </c>
      <c r="I34" s="11"/>
    </row>
    <row r="35" spans="1:9" ht="27" customHeight="1">
      <c r="A35" s="12" t="s">
        <v>315</v>
      </c>
      <c r="B35" s="12" t="s">
        <v>316</v>
      </c>
      <c r="C35" s="13">
        <v>167</v>
      </c>
      <c r="D35" s="12" t="s">
        <v>63</v>
      </c>
      <c r="E35" s="14" t="s">
        <v>48</v>
      </c>
      <c r="F35" s="15" t="s">
        <v>17</v>
      </c>
      <c r="G35" s="15" t="s">
        <v>18</v>
      </c>
      <c r="H35" s="16">
        <v>45050</v>
      </c>
      <c r="I35" s="11"/>
    </row>
    <row r="36" spans="1:9" ht="27" customHeight="1">
      <c r="A36" s="12" t="s">
        <v>440</v>
      </c>
      <c r="B36" s="12" t="s">
        <v>441</v>
      </c>
      <c r="C36" s="13">
        <v>194</v>
      </c>
      <c r="D36" s="12" t="s">
        <v>43</v>
      </c>
      <c r="E36" s="14" t="s">
        <v>40</v>
      </c>
      <c r="F36" s="15" t="s">
        <v>17</v>
      </c>
      <c r="G36" s="15" t="s">
        <v>237</v>
      </c>
      <c r="H36" s="16">
        <v>45238</v>
      </c>
      <c r="I36" s="11"/>
    </row>
    <row r="37" spans="1:9" ht="27" customHeight="1">
      <c r="A37" s="12" t="s">
        <v>81</v>
      </c>
      <c r="B37" s="12" t="s">
        <v>82</v>
      </c>
      <c r="C37" s="13">
        <v>27</v>
      </c>
      <c r="D37" s="12" t="s">
        <v>26</v>
      </c>
      <c r="E37" s="14" t="s">
        <v>80</v>
      </c>
      <c r="F37" s="15" t="s">
        <v>17</v>
      </c>
      <c r="G37" s="15" t="s">
        <v>18</v>
      </c>
      <c r="H37" s="16">
        <v>42725</v>
      </c>
      <c r="I37" s="11"/>
    </row>
    <row r="38" spans="1:9" ht="27" customHeight="1">
      <c r="A38" s="12" t="s">
        <v>83</v>
      </c>
      <c r="B38" s="12" t="s">
        <v>84</v>
      </c>
      <c r="C38" s="13">
        <v>65</v>
      </c>
      <c r="D38" s="12" t="s">
        <v>43</v>
      </c>
      <c r="E38" s="14" t="s">
        <v>40</v>
      </c>
      <c r="F38" s="15" t="s">
        <v>17</v>
      </c>
      <c r="G38" s="15" t="s">
        <v>18</v>
      </c>
      <c r="H38" s="16">
        <v>43323</v>
      </c>
      <c r="I38" s="11"/>
    </row>
    <row r="39" spans="1:9" ht="27" customHeight="1">
      <c r="A39" s="12" t="s">
        <v>348</v>
      </c>
      <c r="B39" s="12" t="s">
        <v>349</v>
      </c>
      <c r="C39" s="13">
        <v>176</v>
      </c>
      <c r="D39" s="12" t="s">
        <v>63</v>
      </c>
      <c r="E39" s="14" t="s">
        <v>23</v>
      </c>
      <c r="F39" s="15" t="s">
        <v>17</v>
      </c>
      <c r="G39" s="15" t="s">
        <v>18</v>
      </c>
      <c r="H39" s="16">
        <v>45097</v>
      </c>
      <c r="I39" s="11"/>
    </row>
    <row r="40" spans="1:9" ht="27" customHeight="1">
      <c r="A40" s="12" t="s">
        <v>317</v>
      </c>
      <c r="B40" s="12" t="s">
        <v>318</v>
      </c>
      <c r="C40" s="13">
        <v>168</v>
      </c>
      <c r="D40" s="12" t="s">
        <v>71</v>
      </c>
      <c r="E40" s="14" t="s">
        <v>100</v>
      </c>
      <c r="F40" s="15" t="s">
        <v>17</v>
      </c>
      <c r="G40" s="15" t="s">
        <v>18</v>
      </c>
      <c r="H40" s="16">
        <v>45069</v>
      </c>
      <c r="I40" s="11"/>
    </row>
    <row r="41" spans="1:9" ht="27" customHeight="1">
      <c r="A41" s="12" t="s">
        <v>92</v>
      </c>
      <c r="B41" s="12" t="s">
        <v>93</v>
      </c>
      <c r="C41" s="13">
        <v>135</v>
      </c>
      <c r="D41" s="12" t="s">
        <v>21</v>
      </c>
      <c r="E41" s="14" t="s">
        <v>32</v>
      </c>
      <c r="F41" s="15" t="s">
        <v>17</v>
      </c>
      <c r="G41" s="15" t="s">
        <v>18</v>
      </c>
      <c r="H41" s="16">
        <v>44572</v>
      </c>
      <c r="I41" s="11"/>
    </row>
    <row r="42" spans="1:9" ht="27" customHeight="1">
      <c r="A42" s="12" t="s">
        <v>390</v>
      </c>
      <c r="B42" s="12" t="s">
        <v>391</v>
      </c>
      <c r="C42" s="13">
        <v>187</v>
      </c>
      <c r="D42" s="12" t="s">
        <v>63</v>
      </c>
      <c r="E42" s="14" t="s">
        <v>40</v>
      </c>
      <c r="F42" s="15" t="s">
        <v>17</v>
      </c>
      <c r="G42" s="15" t="s">
        <v>18</v>
      </c>
      <c r="H42" s="16">
        <v>45110</v>
      </c>
      <c r="I42" s="11"/>
    </row>
    <row r="43" spans="1:9" ht="27" customHeight="1">
      <c r="A43" s="12" t="s">
        <v>350</v>
      </c>
      <c r="B43" s="12" t="s">
        <v>351</v>
      </c>
      <c r="C43" s="13">
        <v>177</v>
      </c>
      <c r="D43" s="12" t="s">
        <v>63</v>
      </c>
      <c r="E43" s="14" t="s">
        <v>353</v>
      </c>
      <c r="F43" s="15" t="s">
        <v>17</v>
      </c>
      <c r="G43" s="15" t="s">
        <v>18</v>
      </c>
      <c r="H43" s="16">
        <v>45097</v>
      </c>
      <c r="I43" s="11"/>
    </row>
    <row r="44" spans="1:9" ht="27" customHeight="1">
      <c r="A44" s="12" t="s">
        <v>97</v>
      </c>
      <c r="B44" s="12" t="s">
        <v>98</v>
      </c>
      <c r="C44" s="13">
        <v>120</v>
      </c>
      <c r="D44" s="12" t="s">
        <v>21</v>
      </c>
      <c r="E44" s="14" t="s">
        <v>100</v>
      </c>
      <c r="F44" s="15" t="s">
        <v>17</v>
      </c>
      <c r="G44" s="15" t="s">
        <v>18</v>
      </c>
      <c r="H44" s="16">
        <v>44392</v>
      </c>
      <c r="I44" s="11"/>
    </row>
    <row r="45" spans="1:9" ht="27" customHeight="1">
      <c r="A45" s="12" t="s">
        <v>447</v>
      </c>
      <c r="B45" s="12" t="s">
        <v>448</v>
      </c>
      <c r="C45" s="13">
        <v>195</v>
      </c>
      <c r="D45" s="12" t="s">
        <v>63</v>
      </c>
      <c r="E45" s="14" t="s">
        <v>57</v>
      </c>
      <c r="F45" s="15" t="s">
        <v>17</v>
      </c>
      <c r="G45" s="15" t="s">
        <v>18</v>
      </c>
      <c r="H45" s="16">
        <v>45267</v>
      </c>
      <c r="I45" s="11"/>
    </row>
    <row r="46" spans="1:9" ht="27" customHeight="1">
      <c r="A46" s="12" t="s">
        <v>393</v>
      </c>
      <c r="B46" s="12" t="s">
        <v>394</v>
      </c>
      <c r="C46" s="13">
        <v>188</v>
      </c>
      <c r="D46" s="12" t="s">
        <v>63</v>
      </c>
      <c r="E46" s="14" t="s">
        <v>117</v>
      </c>
      <c r="F46" s="15" t="s">
        <v>17</v>
      </c>
      <c r="G46" s="15" t="s">
        <v>18</v>
      </c>
      <c r="H46" s="16">
        <v>45110</v>
      </c>
      <c r="I46" s="11"/>
    </row>
    <row r="47" spans="1:9" ht="27" customHeight="1">
      <c r="A47" s="12" t="s">
        <v>101</v>
      </c>
      <c r="B47" s="12" t="s">
        <v>102</v>
      </c>
      <c r="C47" s="13">
        <v>49</v>
      </c>
      <c r="D47" s="12" t="s">
        <v>26</v>
      </c>
      <c r="E47" s="14" t="s">
        <v>32</v>
      </c>
      <c r="F47" s="15" t="s">
        <v>17</v>
      </c>
      <c r="G47" s="15" t="s">
        <v>18</v>
      </c>
      <c r="H47" s="16">
        <v>42948</v>
      </c>
      <c r="I47" s="11"/>
    </row>
    <row r="48" spans="1:9" ht="27" customHeight="1">
      <c r="A48" s="12" t="s">
        <v>247</v>
      </c>
      <c r="B48" s="12" t="s">
        <v>248</v>
      </c>
      <c r="C48" s="13">
        <v>156</v>
      </c>
      <c r="D48" s="12" t="s">
        <v>71</v>
      </c>
      <c r="E48" s="14" t="s">
        <v>57</v>
      </c>
      <c r="F48" s="15" t="s">
        <v>17</v>
      </c>
      <c r="G48" s="15" t="s">
        <v>18</v>
      </c>
      <c r="H48" s="16">
        <v>45013</v>
      </c>
      <c r="I48" s="16">
        <v>45258</v>
      </c>
    </row>
    <row r="49" spans="1:9" ht="27" customHeight="1">
      <c r="A49" s="12" t="s">
        <v>354</v>
      </c>
      <c r="B49" s="12" t="s">
        <v>355</v>
      </c>
      <c r="C49" s="13">
        <v>178</v>
      </c>
      <c r="D49" s="12" t="s">
        <v>63</v>
      </c>
      <c r="E49" s="14" t="s">
        <v>23</v>
      </c>
      <c r="F49" s="15" t="s">
        <v>17</v>
      </c>
      <c r="G49" s="15" t="s">
        <v>18</v>
      </c>
      <c r="H49" s="16">
        <v>45097</v>
      </c>
      <c r="I49" s="11"/>
    </row>
    <row r="50" spans="1:9" ht="27" customHeight="1">
      <c r="A50" s="12" t="s">
        <v>103</v>
      </c>
      <c r="B50" s="12" t="s">
        <v>104</v>
      </c>
      <c r="C50" s="13">
        <v>142</v>
      </c>
      <c r="D50" s="12" t="s">
        <v>452</v>
      </c>
      <c r="E50" s="14" t="s">
        <v>57</v>
      </c>
      <c r="F50" s="15" t="s">
        <v>17</v>
      </c>
      <c r="G50" s="15" t="s">
        <v>18</v>
      </c>
      <c r="H50" s="16">
        <v>44655</v>
      </c>
      <c r="I50" s="11"/>
    </row>
    <row r="51" spans="1:9" ht="27" customHeight="1">
      <c r="A51" s="12" t="s">
        <v>396</v>
      </c>
      <c r="B51" s="12" t="s">
        <v>397</v>
      </c>
      <c r="C51" s="13">
        <v>189</v>
      </c>
      <c r="D51" s="12" t="s">
        <v>63</v>
      </c>
      <c r="E51" s="14" t="s">
        <v>100</v>
      </c>
      <c r="F51" s="15" t="s">
        <v>17</v>
      </c>
      <c r="G51" s="15" t="s">
        <v>18</v>
      </c>
      <c r="H51" s="16">
        <v>45110</v>
      </c>
      <c r="I51" s="166"/>
    </row>
    <row r="52" spans="1:9" ht="27" customHeight="1">
      <c r="A52" s="12" t="s">
        <v>291</v>
      </c>
      <c r="B52" s="12" t="s">
        <v>292</v>
      </c>
      <c r="C52" s="13">
        <v>163</v>
      </c>
      <c r="D52" s="12" t="s">
        <v>43</v>
      </c>
      <c r="E52" s="14" t="s">
        <v>40</v>
      </c>
      <c r="F52" s="15" t="s">
        <v>17</v>
      </c>
      <c r="G52" s="15" t="s">
        <v>18</v>
      </c>
      <c r="H52" s="16">
        <v>45034</v>
      </c>
      <c r="I52" s="11"/>
    </row>
    <row r="53" spans="1:9" ht="27" customHeight="1">
      <c r="A53" s="12" t="s">
        <v>356</v>
      </c>
      <c r="B53" s="12" t="s">
        <v>357</v>
      </c>
      <c r="C53" s="13">
        <v>179</v>
      </c>
      <c r="D53" s="12" t="s">
        <v>63</v>
      </c>
      <c r="E53" s="14" t="s">
        <v>28</v>
      </c>
      <c r="F53" s="15" t="s">
        <v>17</v>
      </c>
      <c r="G53" s="15" t="s">
        <v>18</v>
      </c>
      <c r="H53" s="16">
        <v>45097</v>
      </c>
      <c r="I53" s="11"/>
    </row>
    <row r="54" spans="1:9" ht="27" customHeight="1">
      <c r="A54" s="12" t="s">
        <v>411</v>
      </c>
      <c r="B54" s="12" t="s">
        <v>412</v>
      </c>
      <c r="C54" s="13">
        <v>193</v>
      </c>
      <c r="D54" s="12" t="s">
        <v>43</v>
      </c>
      <c r="E54" s="14" t="s">
        <v>295</v>
      </c>
      <c r="F54" s="15" t="s">
        <v>413</v>
      </c>
      <c r="G54" s="15" t="s">
        <v>237</v>
      </c>
      <c r="H54" s="16">
        <v>45159</v>
      </c>
      <c r="I54" s="11"/>
    </row>
    <row r="55" spans="1:9" ht="27" customHeight="1">
      <c r="A55" s="12" t="s">
        <v>293</v>
      </c>
      <c r="B55" s="12" t="s">
        <v>294</v>
      </c>
      <c r="C55" s="13">
        <v>158</v>
      </c>
      <c r="D55" s="12" t="s">
        <v>116</v>
      </c>
      <c r="E55" s="14" t="s">
        <v>295</v>
      </c>
      <c r="F55" s="15" t="s">
        <v>17</v>
      </c>
      <c r="G55" s="15" t="s">
        <v>18</v>
      </c>
      <c r="H55" s="16">
        <v>45027</v>
      </c>
      <c r="I55" s="11"/>
    </row>
    <row r="56" spans="1:9" ht="27" customHeight="1">
      <c r="A56" s="12" t="s">
        <v>398</v>
      </c>
      <c r="B56" s="12" t="s">
        <v>399</v>
      </c>
      <c r="C56" s="13">
        <v>192</v>
      </c>
      <c r="D56" s="12" t="s">
        <v>38</v>
      </c>
      <c r="E56" s="14" t="s">
        <v>40</v>
      </c>
      <c r="F56" s="15" t="s">
        <v>17</v>
      </c>
      <c r="G56" s="15" t="s">
        <v>18</v>
      </c>
      <c r="H56" s="16">
        <v>45124</v>
      </c>
      <c r="I56" s="11"/>
    </row>
    <row r="57" spans="1:9" ht="27" customHeight="1">
      <c r="A57" s="12" t="s">
        <v>358</v>
      </c>
      <c r="B57" s="12" t="s">
        <v>359</v>
      </c>
      <c r="C57" s="13">
        <v>180</v>
      </c>
      <c r="D57" s="12" t="s">
        <v>63</v>
      </c>
      <c r="E57" s="14" t="s">
        <v>57</v>
      </c>
      <c r="F57" s="15" t="s">
        <v>17</v>
      </c>
      <c r="G57" s="15" t="s">
        <v>18</v>
      </c>
      <c r="H57" s="16">
        <v>45097</v>
      </c>
      <c r="I57" s="11"/>
    </row>
    <row r="58" spans="1:9" ht="27" customHeight="1">
      <c r="A58" s="12" t="s">
        <v>125</v>
      </c>
      <c r="B58" s="12" t="s">
        <v>126</v>
      </c>
      <c r="C58" s="13">
        <v>36</v>
      </c>
      <c r="D58" s="12" t="s">
        <v>26</v>
      </c>
      <c r="E58" s="14" t="s">
        <v>80</v>
      </c>
      <c r="F58" s="15" t="s">
        <v>17</v>
      </c>
      <c r="G58" s="15" t="s">
        <v>18</v>
      </c>
      <c r="H58" s="16">
        <v>42829</v>
      </c>
      <c r="I58" s="11"/>
    </row>
    <row r="59" spans="1:9" ht="27" customHeight="1">
      <c r="A59" s="12" t="s">
        <v>249</v>
      </c>
      <c r="B59" s="12" t="s">
        <v>250</v>
      </c>
      <c r="C59" s="13">
        <v>157</v>
      </c>
      <c r="D59" s="12" t="s">
        <v>43</v>
      </c>
      <c r="E59" s="14" t="s">
        <v>295</v>
      </c>
      <c r="F59" s="15" t="s">
        <v>17</v>
      </c>
      <c r="G59" s="15" t="s">
        <v>18</v>
      </c>
      <c r="H59" s="16">
        <v>45013</v>
      </c>
      <c r="I59" s="11"/>
    </row>
    <row r="60" spans="1:9" ht="27" customHeight="1">
      <c r="A60" s="12" t="s">
        <v>360</v>
      </c>
      <c r="B60" s="12" t="s">
        <v>361</v>
      </c>
      <c r="C60" s="13">
        <v>181</v>
      </c>
      <c r="D60" s="12" t="s">
        <v>63</v>
      </c>
      <c r="E60" s="14" t="s">
        <v>53</v>
      </c>
      <c r="F60" s="15" t="s">
        <v>17</v>
      </c>
      <c r="G60" s="15" t="s">
        <v>18</v>
      </c>
      <c r="H60" s="16">
        <v>45097</v>
      </c>
      <c r="I60" s="11"/>
    </row>
    <row r="61" spans="1:9" ht="27" customHeight="1">
      <c r="A61" s="12" t="s">
        <v>127</v>
      </c>
      <c r="B61" s="12" t="s">
        <v>128</v>
      </c>
      <c r="C61" s="13">
        <v>42</v>
      </c>
      <c r="D61" s="12" t="s">
        <v>26</v>
      </c>
      <c r="E61" s="14" t="s">
        <v>80</v>
      </c>
      <c r="F61" s="15" t="s">
        <v>17</v>
      </c>
      <c r="G61" s="15" t="s">
        <v>18</v>
      </c>
      <c r="H61" s="16">
        <v>42926</v>
      </c>
      <c r="I61" s="11"/>
    </row>
    <row r="62" spans="1:9" ht="27" customHeight="1">
      <c r="A62" s="12" t="s">
        <v>251</v>
      </c>
      <c r="B62" s="12" t="s">
        <v>252</v>
      </c>
      <c r="C62" s="13">
        <v>155</v>
      </c>
      <c r="D62" s="12" t="s">
        <v>242</v>
      </c>
      <c r="E62" s="14" t="s">
        <v>40</v>
      </c>
      <c r="F62" s="15" t="s">
        <v>17</v>
      </c>
      <c r="G62" s="15" t="s">
        <v>18</v>
      </c>
      <c r="H62" s="16">
        <v>45013</v>
      </c>
      <c r="I62" s="11"/>
    </row>
    <row r="63" spans="1:9" ht="27" customHeight="1">
      <c r="A63" s="12" t="s">
        <v>132</v>
      </c>
      <c r="B63" s="12" t="s">
        <v>133</v>
      </c>
      <c r="C63" s="13">
        <v>136</v>
      </c>
      <c r="D63" s="12" t="s">
        <v>134</v>
      </c>
      <c r="E63" s="14" t="s">
        <v>53</v>
      </c>
      <c r="F63" s="15" t="s">
        <v>17</v>
      </c>
      <c r="G63" s="15" t="s">
        <v>18</v>
      </c>
      <c r="H63" s="16">
        <v>44579</v>
      </c>
      <c r="I63" s="11"/>
    </row>
    <row r="64" spans="1:9" ht="27" customHeight="1">
      <c r="A64" s="12" t="s">
        <v>362</v>
      </c>
      <c r="B64" s="12" t="s">
        <v>363</v>
      </c>
      <c r="C64" s="13">
        <v>182</v>
      </c>
      <c r="D64" s="12" t="s">
        <v>63</v>
      </c>
      <c r="E64" s="14" t="s">
        <v>35</v>
      </c>
      <c r="F64" s="15" t="s">
        <v>17</v>
      </c>
      <c r="G64" s="15" t="s">
        <v>18</v>
      </c>
      <c r="H64" s="16">
        <v>45097</v>
      </c>
      <c r="I64" s="11"/>
    </row>
    <row r="65" spans="1:9" ht="27" customHeight="1">
      <c r="A65" s="12" t="s">
        <v>143</v>
      </c>
      <c r="B65" s="12" t="s">
        <v>144</v>
      </c>
      <c r="C65" s="13">
        <v>133</v>
      </c>
      <c r="D65" s="12" t="s">
        <v>145</v>
      </c>
      <c r="E65" s="14" t="s">
        <v>117</v>
      </c>
      <c r="F65" s="15" t="s">
        <v>17</v>
      </c>
      <c r="G65" s="15" t="s">
        <v>18</v>
      </c>
      <c r="H65" s="16">
        <v>44566</v>
      </c>
      <c r="I65" s="11"/>
    </row>
    <row r="66" spans="1:9" ht="27" customHeight="1">
      <c r="A66" s="12" t="s">
        <v>364</v>
      </c>
      <c r="B66" s="12" t="s">
        <v>365</v>
      </c>
      <c r="C66" s="13">
        <v>183</v>
      </c>
      <c r="D66" s="12" t="s">
        <v>63</v>
      </c>
      <c r="E66" s="14" t="s">
        <v>23</v>
      </c>
      <c r="F66" s="15" t="s">
        <v>17</v>
      </c>
      <c r="G66" s="15" t="s">
        <v>18</v>
      </c>
      <c r="H66" s="16" t="s">
        <v>366</v>
      </c>
      <c r="I66" s="11"/>
    </row>
    <row r="67" spans="1:9" ht="27" customHeight="1">
      <c r="A67" s="12" t="s">
        <v>148</v>
      </c>
      <c r="B67" s="12" t="s">
        <v>149</v>
      </c>
      <c r="C67" s="13">
        <v>43</v>
      </c>
      <c r="D67" s="12" t="s">
        <v>26</v>
      </c>
      <c r="E67" s="14" t="s">
        <v>296</v>
      </c>
      <c r="F67" s="15" t="s">
        <v>17</v>
      </c>
      <c r="G67" s="15" t="s">
        <v>18</v>
      </c>
      <c r="H67" s="16">
        <v>42928</v>
      </c>
      <c r="I67" s="11"/>
    </row>
    <row r="68" spans="1:9" ht="26.45" customHeight="1">
      <c r="A68" s="12" t="s">
        <v>150</v>
      </c>
      <c r="B68" s="12" t="s">
        <v>151</v>
      </c>
      <c r="C68" s="13">
        <v>73</v>
      </c>
      <c r="D68" s="12" t="s">
        <v>26</v>
      </c>
      <c r="E68" s="14" t="s">
        <v>23</v>
      </c>
      <c r="F68" s="15" t="s">
        <v>17</v>
      </c>
      <c r="G68" s="15" t="s">
        <v>18</v>
      </c>
      <c r="H68" s="16">
        <v>43742</v>
      </c>
      <c r="I68" s="11"/>
    </row>
    <row r="69" spans="1:9" ht="26.45" customHeight="1">
      <c r="A69" s="12" t="s">
        <v>367</v>
      </c>
      <c r="B69" s="12" t="s">
        <v>368</v>
      </c>
      <c r="C69" s="13">
        <v>184</v>
      </c>
      <c r="D69" s="12" t="s">
        <v>71</v>
      </c>
      <c r="E69" s="14" t="s">
        <v>57</v>
      </c>
      <c r="F69" s="15" t="s">
        <v>17</v>
      </c>
      <c r="G69" s="15" t="s">
        <v>18</v>
      </c>
      <c r="H69" s="16">
        <v>45097</v>
      </c>
      <c r="I69" s="11"/>
    </row>
    <row r="70" spans="1:9" ht="42" customHeight="1" thickBot="1">
      <c r="A70" s="206" t="s">
        <v>152</v>
      </c>
      <c r="B70" s="207"/>
      <c r="C70" s="207"/>
      <c r="D70" s="207"/>
      <c r="E70" s="207"/>
      <c r="F70" s="207"/>
      <c r="G70" s="207"/>
      <c r="H70" s="21"/>
    </row>
    <row r="71" spans="1:9" ht="28.5" customHeight="1" thickBot="1">
      <c r="A71" s="2" t="s">
        <v>2</v>
      </c>
      <c r="B71" s="3" t="s">
        <v>3</v>
      </c>
      <c r="C71" s="3" t="s">
        <v>4</v>
      </c>
      <c r="D71" s="3" t="s">
        <v>5</v>
      </c>
      <c r="E71" s="3" t="s">
        <v>7</v>
      </c>
      <c r="F71" s="73" t="s">
        <v>8</v>
      </c>
      <c r="G71" s="139" t="s">
        <v>153</v>
      </c>
    </row>
    <row r="72" spans="1:9" ht="27" customHeight="1">
      <c r="A72" s="6" t="s">
        <v>297</v>
      </c>
      <c r="B72" s="6" t="s">
        <v>298</v>
      </c>
      <c r="C72" s="152">
        <v>160</v>
      </c>
      <c r="D72" s="6" t="s">
        <v>156</v>
      </c>
      <c r="E72" s="8" t="s">
        <v>40</v>
      </c>
      <c r="F72" s="117" t="s">
        <v>157</v>
      </c>
      <c r="G72" s="140">
        <v>45027</v>
      </c>
    </row>
    <row r="73" spans="1:9" ht="31.5" customHeight="1">
      <c r="A73" s="12" t="s">
        <v>254</v>
      </c>
      <c r="B73" s="12" t="s">
        <v>255</v>
      </c>
      <c r="C73" s="13">
        <v>148</v>
      </c>
      <c r="D73" s="12" t="s">
        <v>162</v>
      </c>
      <c r="E73" s="14" t="s">
        <v>147</v>
      </c>
      <c r="F73" s="118" t="s">
        <v>157</v>
      </c>
      <c r="G73" s="25">
        <v>44995</v>
      </c>
    </row>
    <row r="74" spans="1:9" ht="31.5" customHeight="1">
      <c r="A74" s="12" t="s">
        <v>256</v>
      </c>
      <c r="B74" s="12" t="s">
        <v>226</v>
      </c>
      <c r="C74" s="13">
        <v>147</v>
      </c>
      <c r="D74" s="12" t="s">
        <v>414</v>
      </c>
      <c r="E74" s="14" t="s">
        <v>258</v>
      </c>
      <c r="F74" s="118" t="s">
        <v>157</v>
      </c>
      <c r="G74" s="25">
        <v>44974</v>
      </c>
    </row>
  </sheetData>
  <mergeCells count="3">
    <mergeCell ref="A1:I1"/>
    <mergeCell ref="A2:I2"/>
    <mergeCell ref="A70:G70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7"/>
  <sheetViews>
    <sheetView topLeftCell="A37" workbookViewId="0">
      <selection activeCell="A49" sqref="A49:XFD49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43.42578125" style="27" customWidth="1"/>
    <col min="4" max="4" width="42.85546875" style="27" customWidth="1"/>
    <col min="5" max="5" width="14.85546875" style="27" customWidth="1"/>
    <col min="6" max="6" width="14.140625" style="27" customWidth="1"/>
    <col min="7" max="7" width="14.42578125" style="27" customWidth="1"/>
    <col min="8" max="8" width="16" style="27" customWidth="1"/>
    <col min="9" max="9" width="13" style="27" customWidth="1"/>
    <col min="10" max="10" width="17.85546875" style="27" customWidth="1"/>
    <col min="11" max="11" width="8.7109375" style="27" customWidth="1"/>
    <col min="12" max="12" width="12.140625" style="27" customWidth="1"/>
    <col min="13" max="26" width="8.7109375" style="27" customWidth="1"/>
    <col min="27" max="16384" width="14.42578125" style="27"/>
  </cols>
  <sheetData>
    <row r="1" spans="1:12" ht="47.25" customHeight="1">
      <c r="A1" s="210" t="s">
        <v>223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2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ht="28.5" customHeight="1">
      <c r="A3" s="214" t="s">
        <v>3</v>
      </c>
      <c r="B3" s="214" t="s">
        <v>4</v>
      </c>
      <c r="C3" s="214" t="s">
        <v>5</v>
      </c>
      <c r="D3" s="214" t="s">
        <v>6</v>
      </c>
      <c r="E3" s="216" t="s">
        <v>167</v>
      </c>
      <c r="F3" s="216" t="s">
        <v>168</v>
      </c>
      <c r="G3" s="217" t="s">
        <v>169</v>
      </c>
      <c r="H3" s="213"/>
      <c r="I3" s="218"/>
      <c r="J3" s="216" t="s">
        <v>170</v>
      </c>
    </row>
    <row r="4" spans="1:12" ht="28.5" customHeight="1">
      <c r="A4" s="215"/>
      <c r="B4" s="215"/>
      <c r="C4" s="215"/>
      <c r="D4" s="215"/>
      <c r="E4" s="215"/>
      <c r="F4" s="215"/>
      <c r="G4" s="28" t="s">
        <v>171</v>
      </c>
      <c r="H4" s="28" t="s">
        <v>172</v>
      </c>
      <c r="I4" s="29" t="s">
        <v>173</v>
      </c>
      <c r="J4" s="215"/>
    </row>
    <row r="5" spans="1:12" ht="27.75" customHeight="1">
      <c r="A5" s="30" t="s">
        <v>13</v>
      </c>
      <c r="B5" s="30">
        <v>127</v>
      </c>
      <c r="C5" s="31" t="s">
        <v>116</v>
      </c>
      <c r="D5" s="31" t="s">
        <v>15</v>
      </c>
      <c r="E5" s="32">
        <f>3477.34-31.61</f>
        <v>3445.73</v>
      </c>
      <c r="F5" s="32">
        <v>0</v>
      </c>
      <c r="G5" s="33">
        <v>320.60000000000002</v>
      </c>
      <c r="H5" s="33">
        <v>118.71</v>
      </c>
      <c r="I5" s="33">
        <v>0</v>
      </c>
      <c r="J5" s="33">
        <f>(E5+F5-G5-H5-I5)</f>
        <v>3006.42</v>
      </c>
    </row>
    <row r="6" spans="1:12" ht="27" customHeight="1">
      <c r="A6" s="30" t="s">
        <v>20</v>
      </c>
      <c r="B6" s="30">
        <v>67</v>
      </c>
      <c r="C6" s="31" t="s">
        <v>21</v>
      </c>
      <c r="D6" s="31" t="s">
        <v>22</v>
      </c>
      <c r="E6" s="32">
        <v>9483.66</v>
      </c>
      <c r="F6" s="32">
        <v>0</v>
      </c>
      <c r="G6" s="33">
        <v>877.22</v>
      </c>
      <c r="H6" s="33">
        <v>1497.41</v>
      </c>
      <c r="I6" s="33">
        <v>0</v>
      </c>
      <c r="J6" s="33">
        <f t="shared" ref="J6:J43" si="0">(E6+F6-G6-H6-I6)</f>
        <v>7109.0300000000007</v>
      </c>
    </row>
    <row r="7" spans="1:12" ht="27" customHeight="1">
      <c r="A7" s="30" t="s">
        <v>25</v>
      </c>
      <c r="B7" s="30">
        <v>102</v>
      </c>
      <c r="C7" s="31" t="s">
        <v>26</v>
      </c>
      <c r="D7" s="31" t="s">
        <v>27</v>
      </c>
      <c r="E7" s="32">
        <f>8851.72+3161.22</f>
        <v>12012.939999999999</v>
      </c>
      <c r="F7" s="32">
        <f>210+75+632.24+1053.74+82.84</f>
        <v>2053.8200000000002</v>
      </c>
      <c r="G7" s="33">
        <f>82.84+877.22</f>
        <v>960.06000000000006</v>
      </c>
      <c r="H7" s="33">
        <f>145.87+1294.19</f>
        <v>1440.06</v>
      </c>
      <c r="I7" s="33">
        <v>0</v>
      </c>
      <c r="J7" s="33">
        <f t="shared" si="0"/>
        <v>11666.64</v>
      </c>
    </row>
    <row r="8" spans="1:12" ht="27" customHeight="1">
      <c r="A8" s="30" t="s">
        <v>30</v>
      </c>
      <c r="B8" s="30">
        <v>91</v>
      </c>
      <c r="C8" s="31" t="s">
        <v>21</v>
      </c>
      <c r="D8" s="31" t="s">
        <v>31</v>
      </c>
      <c r="E8" s="32">
        <f>3161.22+948.37</f>
        <v>4109.59</v>
      </c>
      <c r="F8" s="32">
        <f>2107.48+6322.44+316.12+233.83</f>
        <v>8979.8700000000008</v>
      </c>
      <c r="G8" s="33">
        <f>828.38+282.67</f>
        <v>1111.05</v>
      </c>
      <c r="H8" s="33">
        <f>1354.43+47.97</f>
        <v>1402.4</v>
      </c>
      <c r="I8" s="33">
        <v>0</v>
      </c>
      <c r="J8" s="33">
        <f t="shared" si="0"/>
        <v>10576.010000000002</v>
      </c>
    </row>
    <row r="9" spans="1:12" ht="27" customHeight="1">
      <c r="A9" s="30" t="s">
        <v>34</v>
      </c>
      <c r="B9" s="30">
        <v>33</v>
      </c>
      <c r="C9" s="31" t="s">
        <v>21</v>
      </c>
      <c r="D9" s="31" t="s">
        <v>22</v>
      </c>
      <c r="E9" s="32">
        <v>9483.66</v>
      </c>
      <c r="F9" s="32">
        <v>0</v>
      </c>
      <c r="G9" s="33">
        <v>877.22</v>
      </c>
      <c r="H9" s="33">
        <v>1445.27</v>
      </c>
      <c r="I9" s="33">
        <v>0</v>
      </c>
      <c r="J9" s="33">
        <f t="shared" si="0"/>
        <v>7161.17</v>
      </c>
    </row>
    <row r="10" spans="1:12" ht="27" customHeight="1">
      <c r="A10" s="30" t="s">
        <v>37</v>
      </c>
      <c r="B10" s="30">
        <v>83</v>
      </c>
      <c r="C10" s="31" t="s">
        <v>38</v>
      </c>
      <c r="D10" s="31" t="s">
        <v>39</v>
      </c>
      <c r="E10" s="32">
        <v>5530.44</v>
      </c>
      <c r="F10" s="32">
        <v>0</v>
      </c>
      <c r="G10" s="33">
        <v>600.48</v>
      </c>
      <c r="H10" s="33">
        <v>349.5</v>
      </c>
      <c r="I10" s="33">
        <v>549.69000000000005</v>
      </c>
      <c r="J10" s="33">
        <f t="shared" si="0"/>
        <v>4030.7699999999991</v>
      </c>
    </row>
    <row r="11" spans="1:12" ht="27" customHeight="1">
      <c r="A11" s="30" t="s">
        <v>42</v>
      </c>
      <c r="B11" s="30">
        <v>97</v>
      </c>
      <c r="C11" s="31" t="s">
        <v>43</v>
      </c>
      <c r="D11" s="31" t="s">
        <v>44</v>
      </c>
      <c r="E11" s="32">
        <v>15054.4</v>
      </c>
      <c r="F11" s="32">
        <v>0</v>
      </c>
      <c r="G11" s="33">
        <v>877.22</v>
      </c>
      <c r="H11" s="33">
        <v>3029.36</v>
      </c>
      <c r="I11" s="33">
        <v>0</v>
      </c>
      <c r="J11" s="33">
        <f t="shared" si="0"/>
        <v>11147.82</v>
      </c>
    </row>
    <row r="12" spans="1:12" ht="27" customHeight="1">
      <c r="A12" s="30" t="s">
        <v>46</v>
      </c>
      <c r="B12" s="30">
        <v>28</v>
      </c>
      <c r="C12" s="31" t="s">
        <v>21</v>
      </c>
      <c r="D12" s="31" t="s">
        <v>47</v>
      </c>
      <c r="E12" s="32">
        <v>9483.66</v>
      </c>
      <c r="F12" s="32">
        <v>0</v>
      </c>
      <c r="G12" s="33">
        <v>877.22</v>
      </c>
      <c r="H12" s="33">
        <v>1341</v>
      </c>
      <c r="I12" s="33">
        <v>0</v>
      </c>
      <c r="J12" s="33">
        <f t="shared" si="0"/>
        <v>7265.4400000000005</v>
      </c>
    </row>
    <row r="13" spans="1:12" ht="27" customHeight="1">
      <c r="A13" s="30" t="s">
        <v>50</v>
      </c>
      <c r="B13" s="30">
        <v>134</v>
      </c>
      <c r="C13" s="31" t="s">
        <v>51</v>
      </c>
      <c r="D13" s="31" t="s">
        <v>52</v>
      </c>
      <c r="E13" s="32">
        <v>6269.82</v>
      </c>
      <c r="F13" s="32">
        <v>0</v>
      </c>
      <c r="G13" s="33">
        <v>703.95</v>
      </c>
      <c r="H13" s="33">
        <v>609.12</v>
      </c>
      <c r="I13" s="33">
        <v>0</v>
      </c>
      <c r="J13" s="33">
        <f t="shared" si="0"/>
        <v>4956.75</v>
      </c>
    </row>
    <row r="14" spans="1:12" ht="27" customHeight="1">
      <c r="A14" s="30" t="s">
        <v>55</v>
      </c>
      <c r="B14" s="30">
        <v>87</v>
      </c>
      <c r="C14" s="31" t="s">
        <v>21</v>
      </c>
      <c r="D14" s="31" t="s">
        <v>56</v>
      </c>
      <c r="E14" s="32">
        <v>9483.66</v>
      </c>
      <c r="F14" s="32">
        <v>0</v>
      </c>
      <c r="G14" s="33">
        <v>877.22</v>
      </c>
      <c r="H14" s="33">
        <v>1497.41</v>
      </c>
      <c r="I14" s="33">
        <v>0</v>
      </c>
      <c r="J14" s="33">
        <f t="shared" si="0"/>
        <v>7109.0300000000007</v>
      </c>
    </row>
    <row r="15" spans="1:12" ht="27" customHeight="1">
      <c r="A15" s="30" t="s">
        <v>59</v>
      </c>
      <c r="B15" s="30">
        <v>110</v>
      </c>
      <c r="C15" s="31" t="s">
        <v>60</v>
      </c>
      <c r="D15" s="31" t="s">
        <v>52</v>
      </c>
      <c r="E15" s="32">
        <v>7056.73</v>
      </c>
      <c r="F15" s="32">
        <v>0</v>
      </c>
      <c r="G15" s="33">
        <v>814.12</v>
      </c>
      <c r="H15" s="33">
        <v>795.22</v>
      </c>
      <c r="I15" s="33">
        <v>0</v>
      </c>
      <c r="J15" s="33">
        <f t="shared" si="0"/>
        <v>5447.3899999999994</v>
      </c>
    </row>
    <row r="16" spans="1:12" ht="27" customHeight="1">
      <c r="A16" s="30" t="s">
        <v>62</v>
      </c>
      <c r="B16" s="30">
        <v>139</v>
      </c>
      <c r="C16" s="31" t="s">
        <v>63</v>
      </c>
      <c r="D16" s="31" t="s">
        <v>31</v>
      </c>
      <c r="E16" s="32">
        <v>6269.82</v>
      </c>
      <c r="F16" s="32">
        <v>0</v>
      </c>
      <c r="G16" s="33">
        <v>703.95</v>
      </c>
      <c r="H16" s="33">
        <v>609.12</v>
      </c>
      <c r="I16" s="33">
        <v>1239.19</v>
      </c>
      <c r="J16" s="33">
        <f t="shared" si="0"/>
        <v>3717.56</v>
      </c>
      <c r="L16" s="34"/>
    </row>
    <row r="17" spans="1:10" ht="27" customHeight="1">
      <c r="A17" s="30" t="s">
        <v>65</v>
      </c>
      <c r="B17" s="30">
        <v>107</v>
      </c>
      <c r="C17" s="31" t="s">
        <v>51</v>
      </c>
      <c r="D17" s="31" t="s">
        <v>66</v>
      </c>
      <c r="E17" s="32">
        <v>6269.82</v>
      </c>
      <c r="F17" s="32">
        <v>0</v>
      </c>
      <c r="G17" s="33">
        <v>703.95</v>
      </c>
      <c r="H17" s="33">
        <v>661.25</v>
      </c>
      <c r="I17" s="33">
        <v>0</v>
      </c>
      <c r="J17" s="33">
        <f t="shared" si="0"/>
        <v>4904.62</v>
      </c>
    </row>
    <row r="18" spans="1:10" ht="27" customHeight="1">
      <c r="A18" s="30" t="s">
        <v>68</v>
      </c>
      <c r="B18" s="30">
        <v>76</v>
      </c>
      <c r="C18" s="31" t="s">
        <v>26</v>
      </c>
      <c r="D18" s="31" t="s">
        <v>22</v>
      </c>
      <c r="E18" s="32">
        <v>9483.66</v>
      </c>
      <c r="F18" s="32">
        <v>0</v>
      </c>
      <c r="G18" s="33">
        <v>877.22</v>
      </c>
      <c r="H18" s="33">
        <v>1341</v>
      </c>
      <c r="I18" s="33">
        <v>0</v>
      </c>
      <c r="J18" s="33">
        <f t="shared" si="0"/>
        <v>7265.4400000000005</v>
      </c>
    </row>
    <row r="19" spans="1:10" ht="27.75" customHeight="1">
      <c r="A19" s="30" t="s">
        <v>70</v>
      </c>
      <c r="B19" s="30">
        <v>101</v>
      </c>
      <c r="C19" s="31" t="s">
        <v>71</v>
      </c>
      <c r="D19" s="31" t="s">
        <v>72</v>
      </c>
      <c r="E19" s="32">
        <v>15054.4</v>
      </c>
      <c r="F19" s="32">
        <v>0</v>
      </c>
      <c r="G19" s="33">
        <v>877.22</v>
      </c>
      <c r="H19" s="33">
        <v>3029.36</v>
      </c>
      <c r="I19" s="33">
        <v>0</v>
      </c>
      <c r="J19" s="33">
        <f t="shared" si="0"/>
        <v>11147.82</v>
      </c>
    </row>
    <row r="20" spans="1:10" ht="27" customHeight="1">
      <c r="A20" s="30" t="s">
        <v>79</v>
      </c>
      <c r="B20" s="30">
        <v>50</v>
      </c>
      <c r="C20" s="31" t="s">
        <v>26</v>
      </c>
      <c r="D20" s="35" t="s">
        <v>31</v>
      </c>
      <c r="E20" s="32">
        <v>9483.66</v>
      </c>
      <c r="F20" s="32">
        <v>0</v>
      </c>
      <c r="G20" s="33">
        <v>877.22</v>
      </c>
      <c r="H20" s="33">
        <v>1497.41</v>
      </c>
      <c r="I20" s="33">
        <v>0</v>
      </c>
      <c r="J20" s="33">
        <f t="shared" si="0"/>
        <v>7109.0300000000007</v>
      </c>
    </row>
    <row r="21" spans="1:10" ht="27" customHeight="1">
      <c r="A21" s="30" t="s">
        <v>82</v>
      </c>
      <c r="B21" s="30">
        <v>27</v>
      </c>
      <c r="C21" s="31" t="s">
        <v>26</v>
      </c>
      <c r="D21" s="31" t="s">
        <v>31</v>
      </c>
      <c r="E21" s="32">
        <v>9483.66</v>
      </c>
      <c r="F21" s="32">
        <v>0</v>
      </c>
      <c r="G21" s="33">
        <v>877.22</v>
      </c>
      <c r="H21" s="33">
        <v>1445.27</v>
      </c>
      <c r="I21" s="33">
        <v>0</v>
      </c>
      <c r="J21" s="33">
        <f t="shared" si="0"/>
        <v>7161.17</v>
      </c>
    </row>
    <row r="22" spans="1:10" ht="27" customHeight="1">
      <c r="A22" s="30" t="s">
        <v>84</v>
      </c>
      <c r="B22" s="30">
        <v>65</v>
      </c>
      <c r="C22" s="31" t="s">
        <v>85</v>
      </c>
      <c r="D22" s="31" t="s">
        <v>86</v>
      </c>
      <c r="E22" s="32">
        <v>15054.4</v>
      </c>
      <c r="F22" s="32">
        <v>0</v>
      </c>
      <c r="G22" s="33">
        <v>877.22</v>
      </c>
      <c r="H22" s="33">
        <v>2977.23</v>
      </c>
      <c r="I22" s="33">
        <v>0</v>
      </c>
      <c r="J22" s="33">
        <f t="shared" si="0"/>
        <v>11199.95</v>
      </c>
    </row>
    <row r="23" spans="1:10" ht="27" customHeight="1">
      <c r="A23" s="30" t="s">
        <v>88</v>
      </c>
      <c r="B23" s="30">
        <v>129</v>
      </c>
      <c r="C23" s="31" t="s">
        <v>76</v>
      </c>
      <c r="D23" s="31" t="s">
        <v>77</v>
      </c>
      <c r="E23" s="32">
        <f>4904.4-891.71-1337.57</f>
        <v>2675.12</v>
      </c>
      <c r="F23" s="32">
        <f>2823.75+8471.25+175.49</f>
        <v>11470.49</v>
      </c>
      <c r="G23" s="33">
        <f>828.38+224.33</f>
        <v>1052.71</v>
      </c>
      <c r="H23" s="33">
        <f>2878.32+54.17</f>
        <v>2932.4900000000002</v>
      </c>
      <c r="I23" s="33">
        <v>0</v>
      </c>
      <c r="J23" s="33">
        <f t="shared" si="0"/>
        <v>10160.410000000002</v>
      </c>
    </row>
    <row r="24" spans="1:10" ht="27" customHeight="1">
      <c r="A24" s="30" t="s">
        <v>90</v>
      </c>
      <c r="B24" s="30">
        <v>106</v>
      </c>
      <c r="C24" s="31" t="s">
        <v>26</v>
      </c>
      <c r="D24" s="31" t="s">
        <v>22</v>
      </c>
      <c r="E24" s="32">
        <v>9483.66</v>
      </c>
      <c r="F24" s="32">
        <v>0</v>
      </c>
      <c r="G24" s="33">
        <v>877.22</v>
      </c>
      <c r="H24" s="33">
        <v>1445.27</v>
      </c>
      <c r="I24" s="33">
        <v>0</v>
      </c>
      <c r="J24" s="33">
        <f t="shared" si="0"/>
        <v>7161.17</v>
      </c>
    </row>
    <row r="25" spans="1:10" ht="27" customHeight="1">
      <c r="A25" s="30" t="s">
        <v>93</v>
      </c>
      <c r="B25" s="30">
        <v>135</v>
      </c>
      <c r="C25" s="31" t="s">
        <v>21</v>
      </c>
      <c r="D25" s="31" t="s">
        <v>56</v>
      </c>
      <c r="E25" s="32">
        <v>9483.66</v>
      </c>
      <c r="F25" s="32">
        <v>0</v>
      </c>
      <c r="G25" s="33">
        <v>877.22</v>
      </c>
      <c r="H25" s="33">
        <v>1445.27</v>
      </c>
      <c r="I25" s="33">
        <v>0</v>
      </c>
      <c r="J25" s="33">
        <f t="shared" si="0"/>
        <v>7161.17</v>
      </c>
    </row>
    <row r="26" spans="1:10" ht="27" customHeight="1">
      <c r="A26" s="30" t="s">
        <v>95</v>
      </c>
      <c r="B26" s="30">
        <v>53</v>
      </c>
      <c r="C26" s="31" t="s">
        <v>43</v>
      </c>
      <c r="D26" s="31" t="s">
        <v>96</v>
      </c>
      <c r="E26" s="32">
        <v>15054.4</v>
      </c>
      <c r="F26" s="32">
        <v>0</v>
      </c>
      <c r="G26" s="33">
        <v>877.22</v>
      </c>
      <c r="H26" s="33">
        <v>3029.36</v>
      </c>
      <c r="I26" s="33">
        <v>0</v>
      </c>
      <c r="J26" s="33">
        <f t="shared" si="0"/>
        <v>11147.82</v>
      </c>
    </row>
    <row r="27" spans="1:10" ht="27" customHeight="1">
      <c r="A27" s="30" t="s">
        <v>98</v>
      </c>
      <c r="B27" s="30">
        <v>120</v>
      </c>
      <c r="C27" s="31" t="s">
        <v>21</v>
      </c>
      <c r="D27" s="31" t="s">
        <v>99</v>
      </c>
      <c r="E27" s="32">
        <f>8851.42</f>
        <v>8851.42</v>
      </c>
      <c r="F27" s="36">
        <f>210.75+632.24+87.72</f>
        <v>930.71</v>
      </c>
      <c r="G27" s="33">
        <f>87.72+877.22</f>
        <v>964.94</v>
      </c>
      <c r="H27" s="33">
        <f>149.74+1347.67</f>
        <v>1497.41</v>
      </c>
      <c r="I27" s="33">
        <v>0</v>
      </c>
      <c r="J27" s="33">
        <f t="shared" si="0"/>
        <v>7319.7800000000007</v>
      </c>
    </row>
    <row r="28" spans="1:10" ht="27" customHeight="1">
      <c r="A28" s="30" t="s">
        <v>102</v>
      </c>
      <c r="B28" s="30">
        <v>49</v>
      </c>
      <c r="C28" s="31" t="s">
        <v>26</v>
      </c>
      <c r="D28" s="31" t="s">
        <v>31</v>
      </c>
      <c r="E28" s="32">
        <v>4741.83</v>
      </c>
      <c r="F28" s="32">
        <f>1580.61+4741.83+334.12</f>
        <v>6656.5599999999995</v>
      </c>
      <c r="G28" s="33">
        <f>721.31+490.03</f>
        <v>1211.3399999999999</v>
      </c>
      <c r="H28" s="33">
        <f>618.81+353.04</f>
        <v>971.84999999999991</v>
      </c>
      <c r="I28" s="33">
        <v>0</v>
      </c>
      <c r="J28" s="33">
        <f t="shared" si="0"/>
        <v>9215.1999999999989</v>
      </c>
    </row>
    <row r="29" spans="1:10" ht="27" customHeight="1">
      <c r="A29" s="30" t="s">
        <v>104</v>
      </c>
      <c r="B29" s="30">
        <v>142</v>
      </c>
      <c r="C29" s="31" t="s">
        <v>105</v>
      </c>
      <c r="D29" s="31" t="s">
        <v>56</v>
      </c>
      <c r="E29" s="32">
        <v>7942.41</v>
      </c>
      <c r="F29" s="32">
        <v>0</v>
      </c>
      <c r="G29" s="33">
        <v>877.22</v>
      </c>
      <c r="H29" s="33">
        <v>1021.43</v>
      </c>
      <c r="I29" s="33">
        <v>0</v>
      </c>
      <c r="J29" s="33">
        <f t="shared" si="0"/>
        <v>6043.7599999999993</v>
      </c>
    </row>
    <row r="30" spans="1:10" ht="27" customHeight="1">
      <c r="A30" s="30" t="s">
        <v>107</v>
      </c>
      <c r="B30" s="30">
        <v>140</v>
      </c>
      <c r="C30" s="31" t="s">
        <v>71</v>
      </c>
      <c r="D30" s="31" t="s">
        <v>108</v>
      </c>
      <c r="E30" s="32">
        <f>15054.4</f>
        <v>15054.4</v>
      </c>
      <c r="F30" s="32">
        <v>0</v>
      </c>
      <c r="G30" s="33">
        <v>877.22</v>
      </c>
      <c r="H30" s="33">
        <v>2977.23</v>
      </c>
      <c r="I30" s="33">
        <v>0</v>
      </c>
      <c r="J30" s="33">
        <f t="shared" si="0"/>
        <v>11199.95</v>
      </c>
    </row>
    <row r="31" spans="1:10" ht="27" customHeight="1">
      <c r="A31" s="30" t="s">
        <v>110</v>
      </c>
      <c r="B31" s="30">
        <v>128</v>
      </c>
      <c r="C31" s="31" t="s">
        <v>111</v>
      </c>
      <c r="D31" s="31" t="s">
        <v>112</v>
      </c>
      <c r="E31" s="32">
        <f>786.03+131.01</f>
        <v>917.04</v>
      </c>
      <c r="F31" s="32">
        <v>0</v>
      </c>
      <c r="G31" s="33">
        <v>68.77</v>
      </c>
      <c r="H31" s="33">
        <v>0</v>
      </c>
      <c r="I31" s="33">
        <v>0</v>
      </c>
      <c r="J31" s="33">
        <f t="shared" si="0"/>
        <v>848.27</v>
      </c>
    </row>
    <row r="32" spans="1:10" ht="27" customHeight="1">
      <c r="A32" s="30" t="s">
        <v>115</v>
      </c>
      <c r="B32" s="30">
        <v>146</v>
      </c>
      <c r="C32" s="31" t="s">
        <v>116</v>
      </c>
      <c r="D32" s="31" t="s">
        <v>15</v>
      </c>
      <c r="E32" s="32">
        <f>2665.96+231.82+579.56</f>
        <v>3477.34</v>
      </c>
      <c r="F32" s="32">
        <v>0</v>
      </c>
      <c r="G32" s="33">
        <v>320.60000000000002</v>
      </c>
      <c r="H32" s="33">
        <v>90.27</v>
      </c>
      <c r="I32" s="33">
        <v>0</v>
      </c>
      <c r="J32" s="33">
        <f t="shared" si="0"/>
        <v>3066.4700000000003</v>
      </c>
    </row>
    <row r="33" spans="1:10" ht="27" customHeight="1">
      <c r="A33" s="30" t="s">
        <v>123</v>
      </c>
      <c r="B33" s="30">
        <v>80</v>
      </c>
      <c r="C33" s="31" t="s">
        <v>124</v>
      </c>
      <c r="D33" s="31" t="s">
        <v>124</v>
      </c>
      <c r="E33" s="32">
        <v>15054.4</v>
      </c>
      <c r="F33" s="32">
        <v>0</v>
      </c>
      <c r="G33" s="33">
        <v>877.22</v>
      </c>
      <c r="H33" s="33">
        <v>3029.36</v>
      </c>
      <c r="I33" s="33">
        <v>0</v>
      </c>
      <c r="J33" s="33">
        <f t="shared" si="0"/>
        <v>11147.82</v>
      </c>
    </row>
    <row r="34" spans="1:10" ht="27" customHeight="1">
      <c r="A34" s="30" t="s">
        <v>126</v>
      </c>
      <c r="B34" s="30">
        <v>36</v>
      </c>
      <c r="C34" s="31" t="s">
        <v>26</v>
      </c>
      <c r="D34" s="31" t="s">
        <v>31</v>
      </c>
      <c r="E34" s="32">
        <f>8535.29+316.13</f>
        <v>8851.42</v>
      </c>
      <c r="F34" s="32">
        <f>210.75+632.24+93.15</f>
        <v>936.14</v>
      </c>
      <c r="G34" s="33">
        <f>93.15+877.22</f>
        <v>970.37</v>
      </c>
      <c r="H34" s="33">
        <f>99.39+1297.02</f>
        <v>1396.41</v>
      </c>
      <c r="I34" s="33">
        <v>0</v>
      </c>
      <c r="J34" s="33">
        <f t="shared" si="0"/>
        <v>7420.7799999999988</v>
      </c>
    </row>
    <row r="35" spans="1:10" ht="27" customHeight="1">
      <c r="A35" s="30" t="s">
        <v>128</v>
      </c>
      <c r="B35" s="30">
        <v>42</v>
      </c>
      <c r="C35" s="31" t="s">
        <v>26</v>
      </c>
      <c r="D35" s="35" t="s">
        <v>31</v>
      </c>
      <c r="E35" s="32">
        <v>9483.66</v>
      </c>
      <c r="F35" s="32">
        <v>0</v>
      </c>
      <c r="G35" s="33">
        <v>877.22</v>
      </c>
      <c r="H35" s="33">
        <v>1497.41</v>
      </c>
      <c r="I35" s="33">
        <v>0</v>
      </c>
      <c r="J35" s="33">
        <f t="shared" si="0"/>
        <v>7109.0300000000007</v>
      </c>
    </row>
    <row r="36" spans="1:10" ht="27" customHeight="1">
      <c r="A36" s="30" t="s">
        <v>130</v>
      </c>
      <c r="B36" s="30">
        <v>122</v>
      </c>
      <c r="C36" s="31" t="s">
        <v>43</v>
      </c>
      <c r="D36" s="31" t="s">
        <v>131</v>
      </c>
      <c r="E36" s="32">
        <f>12545.33+2509.07</f>
        <v>15054.4</v>
      </c>
      <c r="F36" s="32">
        <v>0</v>
      </c>
      <c r="G36" s="33">
        <v>877.22</v>
      </c>
      <c r="H36" s="33">
        <v>3029.36</v>
      </c>
      <c r="I36" s="33">
        <v>0</v>
      </c>
      <c r="J36" s="33">
        <f t="shared" si="0"/>
        <v>11147.82</v>
      </c>
    </row>
    <row r="37" spans="1:10" ht="27" customHeight="1">
      <c r="A37" s="30" t="s">
        <v>133</v>
      </c>
      <c r="B37" s="30">
        <v>136</v>
      </c>
      <c r="C37" s="31" t="s">
        <v>134</v>
      </c>
      <c r="D37" s="31" t="s">
        <v>135</v>
      </c>
      <c r="E37" s="32">
        <v>9207.44</v>
      </c>
      <c r="F37" s="32">
        <v>0</v>
      </c>
      <c r="G37" s="33">
        <v>877.22</v>
      </c>
      <c r="H37" s="33">
        <v>1421.45</v>
      </c>
      <c r="I37" s="33">
        <v>0</v>
      </c>
      <c r="J37" s="33">
        <f t="shared" si="0"/>
        <v>6908.7700000000013</v>
      </c>
    </row>
    <row r="38" spans="1:10" ht="27" customHeight="1">
      <c r="A38" s="30" t="s">
        <v>137</v>
      </c>
      <c r="B38" s="30">
        <v>145</v>
      </c>
      <c r="C38" s="31" t="s">
        <v>116</v>
      </c>
      <c r="D38" s="31" t="s">
        <v>15</v>
      </c>
      <c r="E38" s="32">
        <v>3477.34</v>
      </c>
      <c r="F38" s="32">
        <v>0</v>
      </c>
      <c r="G38" s="33">
        <v>320.60000000000002</v>
      </c>
      <c r="H38" s="33">
        <v>65.52</v>
      </c>
      <c r="I38" s="33">
        <v>0</v>
      </c>
      <c r="J38" s="33">
        <f t="shared" si="0"/>
        <v>3091.2200000000003</v>
      </c>
    </row>
    <row r="39" spans="1:10" ht="27" customHeight="1">
      <c r="A39" s="30" t="s">
        <v>139</v>
      </c>
      <c r="B39" s="30">
        <v>58</v>
      </c>
      <c r="C39" s="31" t="s">
        <v>26</v>
      </c>
      <c r="D39" s="31" t="s">
        <v>22</v>
      </c>
      <c r="E39" s="32">
        <v>9483.66</v>
      </c>
      <c r="F39" s="32">
        <v>0</v>
      </c>
      <c r="G39" s="33">
        <v>877.22</v>
      </c>
      <c r="H39" s="33">
        <v>1497.41</v>
      </c>
      <c r="I39" s="33">
        <v>0</v>
      </c>
      <c r="J39" s="33">
        <f t="shared" si="0"/>
        <v>7109.0300000000007</v>
      </c>
    </row>
    <row r="40" spans="1:10" ht="27" customHeight="1">
      <c r="A40" s="30" t="s">
        <v>141</v>
      </c>
      <c r="B40" s="30">
        <v>141</v>
      </c>
      <c r="C40" s="31" t="s">
        <v>26</v>
      </c>
      <c r="D40" s="31" t="s">
        <v>99</v>
      </c>
      <c r="E40" s="32">
        <v>9483.66</v>
      </c>
      <c r="F40" s="32">
        <v>0</v>
      </c>
      <c r="G40" s="33">
        <v>877.22</v>
      </c>
      <c r="H40" s="33">
        <v>1497.41</v>
      </c>
      <c r="I40" s="33">
        <v>0</v>
      </c>
      <c r="J40" s="33">
        <f t="shared" si="0"/>
        <v>7109.0300000000007</v>
      </c>
    </row>
    <row r="41" spans="1:10" ht="27" customHeight="1">
      <c r="A41" s="30" t="s">
        <v>144</v>
      </c>
      <c r="B41" s="30">
        <v>133</v>
      </c>
      <c r="C41" s="31" t="s">
        <v>145</v>
      </c>
      <c r="D41" s="31" t="s">
        <v>146</v>
      </c>
      <c r="E41" s="32">
        <v>12607.82</v>
      </c>
      <c r="F41" s="32">
        <v>0</v>
      </c>
      <c r="G41" s="33">
        <v>877.22</v>
      </c>
      <c r="H41" s="33">
        <v>2356.56</v>
      </c>
      <c r="I41" s="33">
        <v>0</v>
      </c>
      <c r="J41" s="33">
        <f t="shared" si="0"/>
        <v>9374.0400000000009</v>
      </c>
    </row>
    <row r="42" spans="1:10" ht="27" customHeight="1">
      <c r="A42" s="30" t="s">
        <v>149</v>
      </c>
      <c r="B42" s="30">
        <v>43</v>
      </c>
      <c r="C42" s="31" t="s">
        <v>26</v>
      </c>
      <c r="D42" s="31" t="s">
        <v>56</v>
      </c>
      <c r="E42" s="32">
        <v>9483.66</v>
      </c>
      <c r="F42" s="32">
        <v>0</v>
      </c>
      <c r="G42" s="33">
        <v>877.22</v>
      </c>
      <c r="H42" s="33">
        <v>1497.41</v>
      </c>
      <c r="I42" s="33">
        <v>0</v>
      </c>
      <c r="J42" s="33">
        <f t="shared" si="0"/>
        <v>7109.0300000000007</v>
      </c>
    </row>
    <row r="43" spans="1:10" ht="27" customHeight="1">
      <c r="A43" s="30" t="s">
        <v>151</v>
      </c>
      <c r="B43" s="30">
        <v>73</v>
      </c>
      <c r="C43" s="31" t="s">
        <v>26</v>
      </c>
      <c r="D43" s="31" t="s">
        <v>22</v>
      </c>
      <c r="E43" s="32">
        <f>8851.42</f>
        <v>8851.42</v>
      </c>
      <c r="F43" s="32">
        <f>210.75+632.24+87.72</f>
        <v>930.71</v>
      </c>
      <c r="G43" s="33">
        <f>87.72+877.22</f>
        <v>964.94</v>
      </c>
      <c r="H43" s="33">
        <f>149.74+1347.67</f>
        <v>1497.41</v>
      </c>
      <c r="I43" s="33">
        <v>0</v>
      </c>
      <c r="J43" s="33">
        <f t="shared" si="0"/>
        <v>7319.7800000000007</v>
      </c>
    </row>
    <row r="44" spans="1:10" ht="15.75" customHeight="1" thickBot="1">
      <c r="A44" s="37"/>
      <c r="B44" s="37"/>
      <c r="D44" s="37"/>
      <c r="E44" s="34"/>
      <c r="F44" s="34"/>
      <c r="G44" s="38"/>
      <c r="H44" s="38"/>
      <c r="I44" s="38"/>
      <c r="J44" s="38"/>
    </row>
    <row r="45" spans="1:10" ht="42" customHeight="1" thickBot="1">
      <c r="A45" s="219" t="s">
        <v>174</v>
      </c>
      <c r="B45" s="220"/>
      <c r="C45" s="220"/>
      <c r="D45" s="220"/>
      <c r="E45" s="220"/>
      <c r="F45" s="220"/>
      <c r="G45" s="220"/>
      <c r="H45" s="221"/>
      <c r="I45" s="39"/>
      <c r="J45" s="39"/>
    </row>
    <row r="46" spans="1:10" ht="28.5" customHeight="1">
      <c r="A46" s="222" t="s">
        <v>3</v>
      </c>
      <c r="B46" s="222" t="s">
        <v>4</v>
      </c>
      <c r="C46" s="222" t="s">
        <v>5</v>
      </c>
      <c r="D46" s="223" t="s">
        <v>167</v>
      </c>
      <c r="E46" s="224" t="s">
        <v>175</v>
      </c>
      <c r="F46" s="226" t="s">
        <v>169</v>
      </c>
      <c r="G46" s="227"/>
      <c r="H46" s="223" t="s">
        <v>170</v>
      </c>
      <c r="I46" s="38"/>
      <c r="J46" s="38"/>
    </row>
    <row r="47" spans="1:10" ht="35.25" customHeight="1">
      <c r="A47" s="215"/>
      <c r="B47" s="215"/>
      <c r="C47" s="215"/>
      <c r="D47" s="215"/>
      <c r="E47" s="225"/>
      <c r="F47" s="40" t="s">
        <v>171</v>
      </c>
      <c r="G47" s="40" t="s">
        <v>172</v>
      </c>
      <c r="H47" s="215"/>
      <c r="I47" s="38"/>
      <c r="J47" s="38"/>
    </row>
    <row r="48" spans="1:10" ht="27" customHeight="1">
      <c r="A48" s="30" t="s">
        <v>155</v>
      </c>
      <c r="B48" s="30">
        <v>143</v>
      </c>
      <c r="C48" s="31" t="s">
        <v>156</v>
      </c>
      <c r="D48" s="41">
        <v>31612.02</v>
      </c>
      <c r="E48" s="32">
        <v>0</v>
      </c>
      <c r="F48" s="41">
        <v>825.82</v>
      </c>
      <c r="G48" s="41">
        <v>7544.76</v>
      </c>
      <c r="H48" s="33">
        <f>D48+E48-F48-G48</f>
        <v>23241.440000000002</v>
      </c>
      <c r="I48" s="38"/>
      <c r="J48" s="42"/>
    </row>
    <row r="49" spans="1:10" ht="27" customHeight="1">
      <c r="A49" s="30" t="s">
        <v>161</v>
      </c>
      <c r="B49" s="30">
        <v>132</v>
      </c>
      <c r="C49" s="31" t="s">
        <v>162</v>
      </c>
      <c r="D49" s="41">
        <v>27346.2</v>
      </c>
      <c r="E49" s="32">
        <v>0</v>
      </c>
      <c r="F49" s="41">
        <v>825.82</v>
      </c>
      <c r="G49" s="41">
        <v>6371.61</v>
      </c>
      <c r="H49" s="33">
        <f t="shared" ref="H49:H50" si="1">D49+E49-F49-G49</f>
        <v>20148.77</v>
      </c>
      <c r="I49" s="38"/>
      <c r="J49" s="42"/>
    </row>
    <row r="50" spans="1:10" ht="27" customHeight="1">
      <c r="A50" s="30" t="s">
        <v>164</v>
      </c>
      <c r="B50" s="30">
        <v>131</v>
      </c>
      <c r="C50" s="31" t="s">
        <v>165</v>
      </c>
      <c r="D50" s="41">
        <v>27346.2</v>
      </c>
      <c r="E50" s="32">
        <v>0</v>
      </c>
      <c r="F50" s="41">
        <v>825.82</v>
      </c>
      <c r="G50" s="41">
        <v>6423.74</v>
      </c>
      <c r="H50" s="33">
        <f t="shared" si="1"/>
        <v>20096.64</v>
      </c>
      <c r="I50" s="38"/>
      <c r="J50" s="42"/>
    </row>
    <row r="51" spans="1:10" ht="15.75" customHeight="1">
      <c r="A51" s="37"/>
      <c r="B51" s="37"/>
      <c r="D51" s="37"/>
      <c r="E51" s="34"/>
      <c r="F51" s="34"/>
      <c r="G51" s="38"/>
      <c r="H51" s="38"/>
      <c r="I51" s="38"/>
      <c r="J51" s="38"/>
    </row>
    <row r="52" spans="1:10" ht="15.75" customHeight="1">
      <c r="A52" s="37"/>
      <c r="B52" s="37"/>
      <c r="D52" s="37"/>
      <c r="E52" s="34"/>
      <c r="F52" s="34"/>
      <c r="G52" s="38"/>
      <c r="H52" s="38"/>
      <c r="I52" s="38"/>
      <c r="J52" s="38"/>
    </row>
    <row r="53" spans="1:10" ht="15.75" customHeight="1">
      <c r="A53" s="37"/>
      <c r="B53" s="37"/>
      <c r="D53" s="37"/>
      <c r="E53" s="34"/>
      <c r="F53" s="34"/>
      <c r="G53" s="38"/>
      <c r="H53" s="38"/>
      <c r="I53" s="38"/>
      <c r="J53" s="38"/>
    </row>
    <row r="54" spans="1:10" ht="15.75" customHeight="1">
      <c r="A54" s="37"/>
      <c r="B54" s="37"/>
      <c r="D54" s="37"/>
      <c r="E54" s="34"/>
      <c r="F54" s="34"/>
      <c r="G54" s="38"/>
      <c r="H54" s="38"/>
      <c r="I54" s="38"/>
      <c r="J54" s="38"/>
    </row>
    <row r="55" spans="1:10" ht="15.75" customHeight="1">
      <c r="A55" s="37"/>
      <c r="B55" s="37"/>
      <c r="D55" s="37"/>
      <c r="E55" s="34"/>
      <c r="F55" s="34"/>
      <c r="G55" s="38"/>
      <c r="H55" s="38"/>
      <c r="I55" s="38"/>
      <c r="J55" s="38"/>
    </row>
    <row r="56" spans="1:10" ht="15.75" customHeight="1">
      <c r="A56" s="37"/>
      <c r="B56" s="37"/>
      <c r="D56" s="37"/>
      <c r="E56" s="34"/>
      <c r="F56" s="34"/>
      <c r="G56" s="38"/>
      <c r="H56" s="38"/>
      <c r="I56" s="38"/>
      <c r="J56" s="38"/>
    </row>
    <row r="57" spans="1:10" ht="15.75" customHeight="1">
      <c r="A57" s="37"/>
      <c r="B57" s="37"/>
      <c r="D57" s="37"/>
      <c r="E57" s="34"/>
      <c r="F57" s="34"/>
      <c r="G57" s="38"/>
      <c r="H57" s="38"/>
      <c r="I57" s="38"/>
      <c r="J57" s="38"/>
    </row>
    <row r="58" spans="1:10" ht="15.75" customHeight="1">
      <c r="A58" s="37"/>
      <c r="B58" s="37"/>
      <c r="D58" s="37"/>
      <c r="E58" s="34"/>
      <c r="F58" s="34"/>
      <c r="G58" s="38"/>
      <c r="H58" s="38"/>
      <c r="I58" s="38"/>
      <c r="J58" s="38"/>
    </row>
    <row r="59" spans="1:10" ht="15.75" customHeight="1">
      <c r="A59" s="37"/>
      <c r="B59" s="37"/>
      <c r="D59" s="37"/>
      <c r="E59" s="34"/>
      <c r="F59" s="34"/>
      <c r="G59" s="38"/>
      <c r="H59" s="38"/>
      <c r="I59" s="38"/>
      <c r="J59" s="38"/>
    </row>
    <row r="60" spans="1:10" ht="15.75" customHeight="1">
      <c r="A60" s="37"/>
      <c r="B60" s="37"/>
      <c r="D60" s="37"/>
      <c r="E60" s="34"/>
      <c r="F60" s="34"/>
      <c r="G60" s="38"/>
      <c r="H60" s="38"/>
      <c r="I60" s="38"/>
      <c r="J60" s="38"/>
    </row>
    <row r="61" spans="1:10" ht="15.75" customHeight="1">
      <c r="A61" s="37"/>
      <c r="B61" s="37"/>
      <c r="D61" s="37"/>
      <c r="E61" s="34"/>
      <c r="F61" s="34"/>
      <c r="G61" s="38"/>
      <c r="H61" s="38"/>
      <c r="I61" s="38"/>
      <c r="J61" s="38"/>
    </row>
    <row r="62" spans="1:10" ht="15.75" customHeight="1">
      <c r="A62" s="37"/>
      <c r="B62" s="37"/>
      <c r="D62" s="37"/>
      <c r="E62" s="34"/>
      <c r="F62" s="34"/>
      <c r="G62" s="38"/>
      <c r="H62" s="38"/>
      <c r="I62" s="38"/>
      <c r="J62" s="38"/>
    </row>
    <row r="63" spans="1:10" ht="15.75" customHeight="1">
      <c r="A63" s="37"/>
      <c r="B63" s="37"/>
      <c r="D63" s="37"/>
      <c r="E63" s="34"/>
      <c r="F63" s="34"/>
      <c r="G63" s="38"/>
      <c r="H63" s="38"/>
      <c r="I63" s="38"/>
      <c r="J63" s="38"/>
    </row>
    <row r="64" spans="1:10" ht="15.75" customHeight="1">
      <c r="A64" s="37"/>
      <c r="B64" s="37"/>
      <c r="D64" s="37"/>
      <c r="E64" s="34"/>
      <c r="F64" s="34"/>
      <c r="G64" s="38"/>
      <c r="H64" s="38"/>
      <c r="I64" s="38"/>
      <c r="J64" s="38"/>
    </row>
    <row r="65" spans="1:10" ht="15.75" customHeight="1">
      <c r="A65" s="37"/>
      <c r="B65" s="37"/>
      <c r="D65" s="37"/>
      <c r="E65" s="34"/>
      <c r="F65" s="34"/>
      <c r="G65" s="38"/>
      <c r="H65" s="38"/>
      <c r="I65" s="38"/>
      <c r="J65" s="38"/>
    </row>
    <row r="66" spans="1:10" ht="15.75" customHeight="1">
      <c r="A66" s="37"/>
      <c r="B66" s="37"/>
      <c r="D66" s="37"/>
      <c r="E66" s="34"/>
      <c r="F66" s="34"/>
      <c r="G66" s="38"/>
      <c r="H66" s="38"/>
      <c r="I66" s="38"/>
      <c r="J66" s="38"/>
    </row>
    <row r="67" spans="1:10" ht="15.75" customHeight="1">
      <c r="A67" s="37"/>
      <c r="B67" s="37"/>
      <c r="D67" s="37"/>
      <c r="E67" s="34"/>
      <c r="F67" s="34"/>
      <c r="G67" s="38"/>
      <c r="H67" s="38"/>
      <c r="I67" s="38"/>
      <c r="J67" s="38"/>
    </row>
    <row r="68" spans="1:10" ht="15.75" customHeight="1">
      <c r="A68" s="37"/>
      <c r="B68" s="37"/>
      <c r="D68" s="37"/>
      <c r="E68" s="34"/>
      <c r="F68" s="34"/>
      <c r="G68" s="38"/>
      <c r="H68" s="38"/>
      <c r="I68" s="38"/>
      <c r="J68" s="38"/>
    </row>
    <row r="69" spans="1:10" ht="15.75" customHeight="1">
      <c r="A69" s="37"/>
      <c r="B69" s="37"/>
      <c r="D69" s="37"/>
      <c r="E69" s="34"/>
      <c r="F69" s="34"/>
      <c r="G69" s="38"/>
      <c r="H69" s="38"/>
      <c r="I69" s="38"/>
      <c r="J69" s="38"/>
    </row>
    <row r="70" spans="1:10" ht="15.75" customHeight="1">
      <c r="A70" s="37"/>
      <c r="B70" s="37"/>
      <c r="D70" s="37"/>
      <c r="E70" s="34"/>
      <c r="F70" s="34"/>
      <c r="G70" s="38"/>
      <c r="H70" s="38"/>
      <c r="I70" s="38"/>
      <c r="J70" s="38"/>
    </row>
    <row r="71" spans="1:10" ht="15.75" customHeight="1">
      <c r="A71" s="37"/>
      <c r="B71" s="37"/>
      <c r="D71" s="37"/>
      <c r="E71" s="34"/>
      <c r="F71" s="34"/>
      <c r="G71" s="38"/>
      <c r="H71" s="38"/>
      <c r="I71" s="38"/>
      <c r="J71" s="38"/>
    </row>
    <row r="72" spans="1:10" ht="15.75" customHeight="1">
      <c r="A72" s="37"/>
      <c r="B72" s="37"/>
      <c r="D72" s="37"/>
      <c r="E72" s="34"/>
      <c r="F72" s="34"/>
      <c r="G72" s="38"/>
      <c r="H72" s="38"/>
      <c r="I72" s="38"/>
      <c r="J72" s="38"/>
    </row>
    <row r="73" spans="1:10" ht="15.75" customHeight="1">
      <c r="A73" s="37"/>
      <c r="B73" s="37"/>
      <c r="D73" s="37"/>
      <c r="E73" s="34"/>
      <c r="F73" s="34"/>
      <c r="G73" s="38"/>
      <c r="H73" s="38"/>
      <c r="I73" s="38"/>
      <c r="J73" s="38"/>
    </row>
    <row r="74" spans="1:10" ht="15.75" customHeight="1">
      <c r="A74" s="37"/>
      <c r="B74" s="37"/>
      <c r="D74" s="37"/>
      <c r="E74" s="34"/>
      <c r="F74" s="34"/>
      <c r="G74" s="38"/>
      <c r="H74" s="38"/>
      <c r="I74" s="38"/>
      <c r="J74" s="38"/>
    </row>
    <row r="75" spans="1:10" ht="15.75" customHeight="1">
      <c r="A75" s="37"/>
      <c r="B75" s="37"/>
      <c r="D75" s="37"/>
      <c r="E75" s="34"/>
      <c r="F75" s="34"/>
      <c r="G75" s="38"/>
      <c r="H75" s="38"/>
      <c r="I75" s="38"/>
      <c r="J75" s="38"/>
    </row>
    <row r="76" spans="1:10" ht="15.75" customHeight="1">
      <c r="A76" s="37"/>
      <c r="B76" s="37"/>
      <c r="D76" s="37"/>
      <c r="E76" s="34"/>
      <c r="F76" s="34"/>
      <c r="G76" s="38"/>
      <c r="H76" s="38"/>
      <c r="I76" s="38"/>
      <c r="J76" s="38"/>
    </row>
    <row r="77" spans="1:10" ht="15.75" customHeight="1">
      <c r="A77" s="37"/>
      <c r="B77" s="37"/>
      <c r="D77" s="37"/>
      <c r="E77" s="34"/>
      <c r="F77" s="34"/>
      <c r="G77" s="38"/>
      <c r="H77" s="38"/>
      <c r="I77" s="38"/>
      <c r="J77" s="38"/>
    </row>
    <row r="78" spans="1:10" ht="15.75" customHeight="1">
      <c r="A78" s="37"/>
      <c r="B78" s="37"/>
      <c r="D78" s="37"/>
      <c r="E78" s="34"/>
      <c r="F78" s="34"/>
      <c r="G78" s="38"/>
      <c r="H78" s="38"/>
      <c r="I78" s="38"/>
      <c r="J78" s="38"/>
    </row>
    <row r="79" spans="1:10" ht="15.75" customHeight="1">
      <c r="A79" s="37"/>
      <c r="B79" s="37"/>
      <c r="D79" s="37"/>
      <c r="E79" s="34"/>
      <c r="F79" s="34"/>
      <c r="G79" s="38"/>
      <c r="H79" s="38"/>
      <c r="I79" s="38"/>
      <c r="J79" s="38"/>
    </row>
    <row r="80" spans="1:10" ht="15.75" customHeight="1">
      <c r="A80" s="37"/>
      <c r="B80" s="37"/>
      <c r="D80" s="37"/>
      <c r="E80" s="34"/>
      <c r="F80" s="34"/>
      <c r="G80" s="38"/>
      <c r="H80" s="38"/>
      <c r="I80" s="38"/>
      <c r="J80" s="38"/>
    </row>
    <row r="81" spans="1:10" ht="15.75" customHeight="1">
      <c r="A81" s="37"/>
      <c r="B81" s="37"/>
      <c r="D81" s="37"/>
      <c r="E81" s="34"/>
      <c r="F81" s="34"/>
      <c r="G81" s="38"/>
      <c r="H81" s="38"/>
      <c r="I81" s="38"/>
      <c r="J81" s="38"/>
    </row>
    <row r="82" spans="1:10" ht="15.75" customHeight="1">
      <c r="A82" s="37"/>
      <c r="B82" s="37"/>
      <c r="D82" s="37"/>
      <c r="E82" s="34"/>
      <c r="F82" s="34"/>
      <c r="G82" s="38"/>
      <c r="H82" s="38"/>
      <c r="I82" s="38"/>
      <c r="J82" s="38"/>
    </row>
    <row r="83" spans="1:10" ht="15.75" customHeight="1">
      <c r="A83" s="37"/>
      <c r="B83" s="37"/>
      <c r="D83" s="37"/>
      <c r="E83" s="34"/>
      <c r="F83" s="34"/>
      <c r="G83" s="38"/>
      <c r="H83" s="38"/>
      <c r="I83" s="38"/>
      <c r="J83" s="38"/>
    </row>
    <row r="84" spans="1:10" ht="15.75" customHeight="1">
      <c r="A84" s="37"/>
      <c r="B84" s="37"/>
      <c r="D84" s="37"/>
      <c r="E84" s="34"/>
      <c r="F84" s="34"/>
      <c r="G84" s="38"/>
      <c r="H84" s="38"/>
      <c r="I84" s="38"/>
      <c r="J84" s="38"/>
    </row>
    <row r="85" spans="1:10" ht="15.75" customHeight="1">
      <c r="A85" s="37"/>
      <c r="B85" s="37"/>
      <c r="D85" s="37"/>
      <c r="E85" s="34"/>
      <c r="F85" s="34"/>
      <c r="G85" s="38"/>
      <c r="H85" s="38"/>
      <c r="I85" s="38"/>
      <c r="J85" s="38"/>
    </row>
    <row r="86" spans="1:10" ht="15.75" customHeight="1">
      <c r="A86" s="37"/>
      <c r="B86" s="37"/>
      <c r="D86" s="37"/>
      <c r="E86" s="34"/>
      <c r="F86" s="34"/>
      <c r="G86" s="38"/>
      <c r="H86" s="38"/>
      <c r="I86" s="38"/>
      <c r="J86" s="38"/>
    </row>
    <row r="87" spans="1:10" ht="15.75" customHeight="1">
      <c r="A87" s="37"/>
      <c r="B87" s="37"/>
      <c r="D87" s="37"/>
      <c r="E87" s="34"/>
      <c r="F87" s="34"/>
      <c r="G87" s="38"/>
      <c r="H87" s="38"/>
      <c r="I87" s="38"/>
      <c r="J87" s="38"/>
    </row>
    <row r="88" spans="1:10" ht="15.75" customHeight="1">
      <c r="A88" s="37"/>
      <c r="B88" s="37"/>
      <c r="D88" s="37"/>
      <c r="E88" s="34"/>
      <c r="F88" s="34"/>
      <c r="G88" s="38"/>
      <c r="H88" s="38"/>
      <c r="I88" s="38"/>
      <c r="J88" s="38"/>
    </row>
    <row r="89" spans="1:10" ht="15.75" customHeight="1">
      <c r="A89" s="37"/>
      <c r="B89" s="37"/>
      <c r="D89" s="37"/>
      <c r="E89" s="34"/>
      <c r="F89" s="34"/>
      <c r="G89" s="38"/>
      <c r="H89" s="38"/>
      <c r="I89" s="38"/>
      <c r="J89" s="38"/>
    </row>
    <row r="90" spans="1:10" ht="15.75" customHeight="1">
      <c r="A90" s="37"/>
      <c r="B90" s="37"/>
      <c r="D90" s="37"/>
      <c r="E90" s="34"/>
      <c r="F90" s="34"/>
      <c r="G90" s="38"/>
      <c r="H90" s="38"/>
      <c r="I90" s="38"/>
      <c r="J90" s="38"/>
    </row>
    <row r="91" spans="1:10" ht="15.75" customHeight="1">
      <c r="A91" s="37"/>
      <c r="B91" s="37"/>
      <c r="D91" s="37"/>
      <c r="E91" s="34"/>
      <c r="F91" s="34"/>
      <c r="G91" s="38"/>
      <c r="H91" s="38"/>
      <c r="I91" s="38"/>
      <c r="J91" s="38"/>
    </row>
    <row r="92" spans="1:10" ht="15.75" customHeight="1">
      <c r="A92" s="37"/>
      <c r="B92" s="37"/>
      <c r="D92" s="37"/>
      <c r="E92" s="34"/>
      <c r="F92" s="34"/>
      <c r="G92" s="38"/>
      <c r="H92" s="38"/>
      <c r="I92" s="38"/>
      <c r="J92" s="38"/>
    </row>
    <row r="93" spans="1:10" ht="15.75" customHeight="1">
      <c r="A93" s="37"/>
      <c r="B93" s="37"/>
      <c r="D93" s="37"/>
      <c r="E93" s="34"/>
      <c r="F93" s="34"/>
      <c r="G93" s="38"/>
      <c r="H93" s="38"/>
      <c r="I93" s="38"/>
      <c r="J93" s="38"/>
    </row>
    <row r="94" spans="1:10" ht="15.75" customHeight="1">
      <c r="A94" s="37"/>
      <c r="B94" s="37"/>
      <c r="D94" s="37"/>
      <c r="E94" s="34"/>
      <c r="F94" s="34"/>
      <c r="G94" s="38"/>
      <c r="H94" s="38"/>
      <c r="I94" s="38"/>
      <c r="J94" s="38"/>
    </row>
    <row r="95" spans="1:10" ht="15.75" customHeight="1">
      <c r="A95" s="37"/>
      <c r="B95" s="37"/>
      <c r="D95" s="37"/>
      <c r="E95" s="34"/>
      <c r="F95" s="34"/>
      <c r="G95" s="38"/>
      <c r="H95" s="38"/>
      <c r="I95" s="38"/>
      <c r="J95" s="38"/>
    </row>
    <row r="96" spans="1:10" ht="15.75" customHeight="1">
      <c r="A96" s="37"/>
      <c r="B96" s="37"/>
      <c r="D96" s="37"/>
      <c r="E96" s="34"/>
      <c r="F96" s="34"/>
      <c r="G96" s="38"/>
      <c r="H96" s="38"/>
      <c r="I96" s="38"/>
      <c r="J96" s="38"/>
    </row>
    <row r="97" spans="1:10" ht="15.75" customHeight="1">
      <c r="A97" s="37"/>
      <c r="B97" s="37"/>
      <c r="D97" s="37"/>
      <c r="E97" s="34"/>
      <c r="F97" s="34"/>
      <c r="G97" s="38"/>
      <c r="H97" s="38"/>
      <c r="I97" s="38"/>
      <c r="J97" s="38"/>
    </row>
    <row r="98" spans="1:10" ht="15.75" customHeight="1">
      <c r="A98" s="37"/>
      <c r="B98" s="37"/>
      <c r="D98" s="37"/>
      <c r="E98" s="34"/>
      <c r="F98" s="34"/>
      <c r="G98" s="38"/>
      <c r="H98" s="38"/>
      <c r="I98" s="38"/>
      <c r="J98" s="38"/>
    </row>
    <row r="99" spans="1:10" ht="15.75" customHeight="1">
      <c r="A99" s="37"/>
      <c r="B99" s="37"/>
      <c r="D99" s="37"/>
      <c r="E99" s="34"/>
      <c r="F99" s="34"/>
      <c r="G99" s="38"/>
      <c r="H99" s="38"/>
      <c r="I99" s="38"/>
      <c r="J99" s="38"/>
    </row>
    <row r="100" spans="1:10" ht="15.75" customHeight="1">
      <c r="A100" s="37"/>
      <c r="B100" s="37"/>
      <c r="D100" s="37"/>
      <c r="E100" s="34"/>
      <c r="F100" s="34"/>
      <c r="G100" s="38"/>
      <c r="H100" s="38"/>
      <c r="I100" s="38"/>
      <c r="J100" s="38"/>
    </row>
    <row r="101" spans="1:10" ht="15.75" customHeight="1">
      <c r="A101" s="37"/>
      <c r="B101" s="37"/>
      <c r="D101" s="37"/>
      <c r="E101" s="34"/>
      <c r="F101" s="34"/>
      <c r="G101" s="38"/>
      <c r="H101" s="38"/>
      <c r="I101" s="38"/>
      <c r="J101" s="38"/>
    </row>
    <row r="102" spans="1:10" ht="15.75" customHeight="1">
      <c r="A102" s="37"/>
      <c r="B102" s="37"/>
      <c r="D102" s="37"/>
      <c r="E102" s="34"/>
      <c r="F102" s="34"/>
      <c r="G102" s="38"/>
      <c r="H102" s="38"/>
      <c r="I102" s="38"/>
      <c r="J102" s="38"/>
    </row>
    <row r="103" spans="1:10" ht="15.75" customHeight="1">
      <c r="A103" s="37"/>
      <c r="B103" s="37"/>
      <c r="D103" s="37"/>
      <c r="E103" s="34"/>
      <c r="F103" s="34"/>
      <c r="G103" s="38"/>
      <c r="H103" s="38"/>
      <c r="I103" s="38"/>
      <c r="J103" s="38"/>
    </row>
    <row r="104" spans="1:10" ht="15.75" customHeight="1">
      <c r="A104" s="37"/>
      <c r="B104" s="37"/>
      <c r="D104" s="37"/>
      <c r="E104" s="34"/>
      <c r="F104" s="34"/>
      <c r="G104" s="38"/>
      <c r="H104" s="38"/>
      <c r="I104" s="38"/>
      <c r="J104" s="38"/>
    </row>
    <row r="105" spans="1:10" ht="15.75" customHeight="1">
      <c r="A105" s="37"/>
      <c r="B105" s="37"/>
      <c r="D105" s="37"/>
      <c r="E105" s="34"/>
      <c r="F105" s="34"/>
      <c r="G105" s="38"/>
      <c r="H105" s="38"/>
      <c r="I105" s="38"/>
      <c r="J105" s="38"/>
    </row>
    <row r="106" spans="1:10" ht="15.75" customHeight="1">
      <c r="A106" s="37"/>
      <c r="B106" s="37"/>
      <c r="D106" s="37"/>
      <c r="E106" s="34"/>
      <c r="F106" s="34"/>
      <c r="G106" s="38"/>
      <c r="H106" s="38"/>
      <c r="I106" s="38"/>
      <c r="J106" s="38"/>
    </row>
    <row r="107" spans="1:10" ht="15.75" customHeight="1">
      <c r="A107" s="37"/>
      <c r="B107" s="37"/>
      <c r="D107" s="37"/>
      <c r="E107" s="34"/>
      <c r="F107" s="34"/>
      <c r="G107" s="38"/>
      <c r="H107" s="38"/>
      <c r="I107" s="38"/>
      <c r="J107" s="38"/>
    </row>
    <row r="108" spans="1:10" ht="15.75" customHeight="1">
      <c r="A108" s="37"/>
      <c r="B108" s="37"/>
      <c r="D108" s="37"/>
      <c r="E108" s="34"/>
      <c r="F108" s="34"/>
      <c r="G108" s="38"/>
      <c r="H108" s="38"/>
      <c r="I108" s="38"/>
      <c r="J108" s="38"/>
    </row>
    <row r="109" spans="1:10" ht="15.75" customHeight="1">
      <c r="A109" s="37"/>
      <c r="B109" s="37"/>
      <c r="D109" s="37"/>
      <c r="E109" s="34"/>
      <c r="F109" s="34"/>
      <c r="G109" s="38"/>
      <c r="H109" s="38"/>
      <c r="I109" s="38"/>
      <c r="J109" s="38"/>
    </row>
    <row r="110" spans="1:10" ht="15.75" customHeight="1">
      <c r="A110" s="37"/>
      <c r="B110" s="37"/>
      <c r="D110" s="37"/>
      <c r="E110" s="34"/>
      <c r="F110" s="34"/>
      <c r="G110" s="38"/>
      <c r="H110" s="38"/>
      <c r="I110" s="38"/>
      <c r="J110" s="38"/>
    </row>
    <row r="111" spans="1:10" ht="15.75" customHeight="1">
      <c r="A111" s="37"/>
      <c r="B111" s="37"/>
      <c r="D111" s="37"/>
      <c r="E111" s="34"/>
      <c r="F111" s="34"/>
      <c r="G111" s="38"/>
      <c r="H111" s="38"/>
      <c r="I111" s="38"/>
      <c r="J111" s="38"/>
    </row>
    <row r="112" spans="1:10" ht="15.75" customHeight="1">
      <c r="A112" s="37"/>
      <c r="B112" s="37"/>
      <c r="D112" s="37"/>
      <c r="E112" s="34"/>
      <c r="F112" s="34"/>
      <c r="G112" s="38"/>
      <c r="H112" s="38"/>
      <c r="I112" s="38"/>
      <c r="J112" s="38"/>
    </row>
    <row r="113" spans="1:10" ht="15.75" customHeight="1">
      <c r="A113" s="37"/>
      <c r="B113" s="37"/>
      <c r="D113" s="37"/>
      <c r="E113" s="34"/>
      <c r="F113" s="34"/>
      <c r="G113" s="38"/>
      <c r="H113" s="38"/>
      <c r="I113" s="38"/>
      <c r="J113" s="38"/>
    </row>
    <row r="114" spans="1:10" ht="15.75" customHeight="1">
      <c r="A114" s="37"/>
      <c r="B114" s="37"/>
      <c r="D114" s="37"/>
      <c r="E114" s="34"/>
      <c r="F114" s="34"/>
      <c r="G114" s="38"/>
      <c r="H114" s="38"/>
      <c r="I114" s="38"/>
      <c r="J114" s="38"/>
    </row>
    <row r="115" spans="1:10" ht="15.75" customHeight="1">
      <c r="A115" s="37"/>
      <c r="B115" s="37"/>
      <c r="D115" s="37"/>
      <c r="E115" s="34"/>
      <c r="F115" s="34"/>
      <c r="G115" s="38"/>
      <c r="H115" s="38"/>
      <c r="I115" s="38"/>
      <c r="J115" s="38"/>
    </row>
    <row r="116" spans="1:10" ht="15.75" customHeight="1">
      <c r="A116" s="37"/>
      <c r="B116" s="37"/>
      <c r="D116" s="37"/>
      <c r="E116" s="34"/>
      <c r="F116" s="34"/>
      <c r="G116" s="38"/>
      <c r="H116" s="38"/>
      <c r="I116" s="38"/>
      <c r="J116" s="38"/>
    </row>
    <row r="117" spans="1:10" ht="15.75" customHeight="1">
      <c r="A117" s="37"/>
      <c r="B117" s="37"/>
      <c r="D117" s="37"/>
      <c r="E117" s="34"/>
      <c r="F117" s="34"/>
      <c r="G117" s="38"/>
      <c r="H117" s="38"/>
      <c r="I117" s="38"/>
      <c r="J117" s="38"/>
    </row>
    <row r="118" spans="1:10" ht="15.75" customHeight="1">
      <c r="A118" s="37"/>
      <c r="B118" s="37"/>
      <c r="D118" s="37"/>
      <c r="E118" s="34"/>
      <c r="F118" s="34"/>
      <c r="G118" s="38"/>
      <c r="H118" s="38"/>
      <c r="I118" s="38"/>
      <c r="J118" s="38"/>
    </row>
    <row r="119" spans="1:10" ht="15.75" customHeight="1">
      <c r="A119" s="37"/>
      <c r="B119" s="37"/>
      <c r="D119" s="37"/>
      <c r="E119" s="34"/>
      <c r="F119" s="34"/>
      <c r="G119" s="38"/>
      <c r="H119" s="38"/>
      <c r="I119" s="38"/>
      <c r="J119" s="38"/>
    </row>
    <row r="120" spans="1:10" ht="15.75" customHeight="1">
      <c r="A120" s="37"/>
      <c r="B120" s="37"/>
      <c r="D120" s="37"/>
      <c r="E120" s="34"/>
      <c r="F120" s="34"/>
      <c r="G120" s="38"/>
      <c r="H120" s="38"/>
      <c r="I120" s="38"/>
      <c r="J120" s="38"/>
    </row>
    <row r="121" spans="1:10" ht="15.75" customHeight="1">
      <c r="A121" s="37"/>
      <c r="B121" s="37"/>
      <c r="D121" s="37"/>
      <c r="E121" s="34"/>
      <c r="F121" s="34"/>
      <c r="G121" s="38"/>
      <c r="H121" s="38"/>
      <c r="I121" s="38"/>
      <c r="J121" s="38"/>
    </row>
    <row r="122" spans="1:10" ht="15.75" customHeight="1">
      <c r="A122" s="37"/>
      <c r="B122" s="37"/>
      <c r="D122" s="37"/>
      <c r="E122" s="34"/>
      <c r="F122" s="34"/>
      <c r="G122" s="38"/>
      <c r="H122" s="38"/>
      <c r="I122" s="38"/>
      <c r="J122" s="38"/>
    </row>
    <row r="123" spans="1:10" ht="15.75" customHeight="1">
      <c r="A123" s="37"/>
      <c r="B123" s="37"/>
      <c r="D123" s="37"/>
      <c r="E123" s="34"/>
      <c r="F123" s="34"/>
      <c r="G123" s="38"/>
      <c r="H123" s="38"/>
      <c r="I123" s="38"/>
      <c r="J123" s="38"/>
    </row>
    <row r="124" spans="1:10" ht="15.75" customHeight="1">
      <c r="A124" s="37"/>
      <c r="B124" s="37"/>
      <c r="D124" s="37"/>
      <c r="E124" s="34"/>
      <c r="F124" s="34"/>
      <c r="G124" s="38"/>
      <c r="H124" s="38"/>
      <c r="I124" s="38"/>
      <c r="J124" s="38"/>
    </row>
    <row r="125" spans="1:10" ht="15.75" customHeight="1">
      <c r="A125" s="37"/>
      <c r="B125" s="37"/>
      <c r="D125" s="37"/>
      <c r="E125" s="34"/>
      <c r="F125" s="34"/>
      <c r="G125" s="38"/>
      <c r="H125" s="38"/>
      <c r="I125" s="38"/>
      <c r="J125" s="38"/>
    </row>
    <row r="126" spans="1:10" ht="15.75" customHeight="1">
      <c r="A126" s="37"/>
      <c r="B126" s="37"/>
      <c r="D126" s="37"/>
      <c r="E126" s="34"/>
      <c r="F126" s="34"/>
      <c r="G126" s="38"/>
      <c r="H126" s="38"/>
      <c r="I126" s="38"/>
      <c r="J126" s="38"/>
    </row>
    <row r="127" spans="1:10" ht="15.75" customHeight="1">
      <c r="A127" s="37"/>
      <c r="B127" s="37"/>
      <c r="D127" s="37"/>
      <c r="E127" s="34"/>
      <c r="F127" s="34"/>
      <c r="G127" s="38"/>
      <c r="H127" s="38"/>
      <c r="I127" s="38"/>
      <c r="J127" s="38"/>
    </row>
    <row r="128" spans="1:10" ht="15.75" customHeight="1">
      <c r="A128" s="37"/>
      <c r="B128" s="37"/>
      <c r="D128" s="37"/>
      <c r="E128" s="34"/>
      <c r="F128" s="34"/>
      <c r="G128" s="38"/>
      <c r="H128" s="38"/>
      <c r="I128" s="38"/>
      <c r="J128" s="38"/>
    </row>
    <row r="129" spans="1:10" ht="15.75" customHeight="1">
      <c r="A129" s="37"/>
      <c r="B129" s="37"/>
      <c r="D129" s="37"/>
      <c r="E129" s="34"/>
      <c r="F129" s="34"/>
      <c r="G129" s="38"/>
      <c r="H129" s="38"/>
      <c r="I129" s="38"/>
      <c r="J129" s="38"/>
    </row>
    <row r="130" spans="1:10" ht="15.75" customHeight="1">
      <c r="A130" s="37"/>
      <c r="B130" s="37"/>
      <c r="D130" s="37"/>
      <c r="E130" s="34"/>
      <c r="F130" s="34"/>
      <c r="G130" s="38"/>
      <c r="H130" s="38"/>
      <c r="I130" s="38"/>
      <c r="J130" s="38"/>
    </row>
    <row r="131" spans="1:10" ht="15.75" customHeight="1">
      <c r="A131" s="37"/>
      <c r="B131" s="37"/>
      <c r="D131" s="37"/>
      <c r="E131" s="34"/>
      <c r="F131" s="34"/>
      <c r="G131" s="38"/>
      <c r="H131" s="38"/>
      <c r="I131" s="38"/>
      <c r="J131" s="38"/>
    </row>
    <row r="132" spans="1:10" ht="15.75" customHeight="1">
      <c r="A132" s="37"/>
      <c r="B132" s="37"/>
      <c r="D132" s="37"/>
      <c r="E132" s="34"/>
      <c r="F132" s="34"/>
      <c r="G132" s="38"/>
      <c r="H132" s="38"/>
      <c r="I132" s="38"/>
      <c r="J132" s="38"/>
    </row>
    <row r="133" spans="1:10" ht="15.75" customHeight="1">
      <c r="A133" s="37"/>
      <c r="B133" s="37"/>
      <c r="D133" s="37"/>
      <c r="E133" s="34"/>
      <c r="F133" s="34"/>
      <c r="G133" s="38"/>
      <c r="H133" s="38"/>
      <c r="I133" s="38"/>
      <c r="J133" s="38"/>
    </row>
    <row r="134" spans="1:10" ht="15.75" customHeight="1">
      <c r="A134" s="37"/>
      <c r="B134" s="37"/>
      <c r="D134" s="37"/>
      <c r="E134" s="34"/>
      <c r="F134" s="34"/>
      <c r="G134" s="38"/>
      <c r="H134" s="38"/>
      <c r="I134" s="38"/>
      <c r="J134" s="38"/>
    </row>
    <row r="135" spans="1:10" ht="15.75" customHeight="1">
      <c r="A135" s="37"/>
      <c r="B135" s="37"/>
      <c r="D135" s="37"/>
      <c r="E135" s="34"/>
      <c r="F135" s="34"/>
      <c r="G135" s="38"/>
      <c r="H135" s="38"/>
      <c r="I135" s="38"/>
      <c r="J135" s="38"/>
    </row>
    <row r="136" spans="1:10" ht="15.75" customHeight="1">
      <c r="A136" s="37"/>
      <c r="B136" s="37"/>
      <c r="D136" s="37"/>
      <c r="E136" s="34"/>
      <c r="F136" s="34"/>
      <c r="G136" s="38"/>
      <c r="H136" s="38"/>
      <c r="I136" s="38"/>
      <c r="J136" s="38"/>
    </row>
    <row r="137" spans="1:10" ht="15.75" customHeight="1">
      <c r="A137" s="37"/>
      <c r="B137" s="37"/>
      <c r="D137" s="37"/>
      <c r="E137" s="34"/>
      <c r="F137" s="34"/>
      <c r="G137" s="38"/>
      <c r="H137" s="38"/>
      <c r="I137" s="38"/>
      <c r="J137" s="38"/>
    </row>
    <row r="138" spans="1:10" ht="15.75" customHeight="1">
      <c r="A138" s="37"/>
      <c r="B138" s="37"/>
      <c r="D138" s="37"/>
      <c r="E138" s="34"/>
      <c r="F138" s="34"/>
      <c r="G138" s="38"/>
      <c r="H138" s="38"/>
      <c r="I138" s="38"/>
      <c r="J138" s="38"/>
    </row>
    <row r="139" spans="1:10" ht="15.75" customHeight="1">
      <c r="A139" s="37"/>
      <c r="B139" s="37"/>
      <c r="D139" s="37"/>
      <c r="E139" s="34"/>
      <c r="F139" s="34"/>
      <c r="G139" s="38"/>
      <c r="H139" s="38"/>
      <c r="I139" s="38"/>
      <c r="J139" s="38"/>
    </row>
    <row r="140" spans="1:10" ht="15.75" customHeight="1">
      <c r="A140" s="37"/>
      <c r="B140" s="37"/>
      <c r="D140" s="37"/>
      <c r="E140" s="34"/>
      <c r="F140" s="34"/>
      <c r="G140" s="38"/>
      <c r="H140" s="38"/>
      <c r="I140" s="38"/>
      <c r="J140" s="38"/>
    </row>
    <row r="141" spans="1:10" ht="15.75" customHeight="1">
      <c r="A141" s="37"/>
      <c r="B141" s="37"/>
      <c r="D141" s="37"/>
      <c r="E141" s="34"/>
      <c r="F141" s="34"/>
      <c r="G141" s="38"/>
      <c r="H141" s="38"/>
      <c r="I141" s="38"/>
      <c r="J141" s="38"/>
    </row>
    <row r="142" spans="1:10" ht="15.75" customHeight="1">
      <c r="A142" s="37"/>
      <c r="B142" s="37"/>
      <c r="D142" s="37"/>
      <c r="E142" s="34"/>
      <c r="F142" s="34"/>
      <c r="G142" s="38"/>
      <c r="H142" s="38"/>
      <c r="I142" s="38"/>
      <c r="J142" s="38"/>
    </row>
    <row r="143" spans="1:10" ht="15.75" customHeight="1">
      <c r="A143" s="37"/>
      <c r="B143" s="37"/>
      <c r="D143" s="37"/>
      <c r="E143" s="34"/>
      <c r="F143" s="34"/>
      <c r="G143" s="38"/>
      <c r="H143" s="38"/>
      <c r="I143" s="38"/>
      <c r="J143" s="38"/>
    </row>
    <row r="144" spans="1:10" ht="15.75" customHeight="1">
      <c r="A144" s="37"/>
      <c r="B144" s="37"/>
      <c r="D144" s="37"/>
      <c r="E144" s="34"/>
      <c r="F144" s="34"/>
      <c r="G144" s="38"/>
      <c r="H144" s="38"/>
      <c r="I144" s="38"/>
      <c r="J144" s="38"/>
    </row>
    <row r="145" spans="1:10" ht="15.75" customHeight="1">
      <c r="A145" s="37"/>
      <c r="B145" s="37"/>
      <c r="D145" s="37"/>
      <c r="E145" s="34"/>
      <c r="F145" s="34"/>
      <c r="G145" s="38"/>
      <c r="H145" s="38"/>
      <c r="I145" s="38"/>
      <c r="J145" s="38"/>
    </row>
    <row r="146" spans="1:10" ht="15.75" customHeight="1">
      <c r="A146" s="37"/>
      <c r="B146" s="37"/>
      <c r="D146" s="37"/>
      <c r="E146" s="34"/>
      <c r="F146" s="34"/>
      <c r="G146" s="38"/>
      <c r="H146" s="38"/>
      <c r="I146" s="38"/>
      <c r="J146" s="38"/>
    </row>
    <row r="147" spans="1:10" ht="15.75" customHeight="1">
      <c r="A147" s="37"/>
      <c r="B147" s="37"/>
      <c r="D147" s="37"/>
      <c r="E147" s="34"/>
      <c r="F147" s="34"/>
      <c r="G147" s="38"/>
      <c r="H147" s="38"/>
      <c r="I147" s="38"/>
      <c r="J147" s="38"/>
    </row>
    <row r="148" spans="1:10" ht="15.75" customHeight="1">
      <c r="A148" s="37"/>
      <c r="B148" s="37"/>
      <c r="D148" s="37"/>
      <c r="E148" s="34"/>
      <c r="F148" s="34"/>
      <c r="G148" s="38"/>
      <c r="H148" s="38"/>
      <c r="I148" s="38"/>
      <c r="J148" s="38"/>
    </row>
    <row r="149" spans="1:10" ht="15.75" customHeight="1">
      <c r="A149" s="37"/>
      <c r="B149" s="37"/>
      <c r="D149" s="37"/>
      <c r="E149" s="34"/>
      <c r="F149" s="34"/>
      <c r="G149" s="38"/>
      <c r="H149" s="38"/>
      <c r="I149" s="38"/>
      <c r="J149" s="38"/>
    </row>
    <row r="150" spans="1:10" ht="15.75" customHeight="1">
      <c r="A150" s="37"/>
      <c r="B150" s="37"/>
      <c r="D150" s="37"/>
      <c r="E150" s="34"/>
      <c r="F150" s="34"/>
      <c r="G150" s="38"/>
      <c r="H150" s="38"/>
      <c r="I150" s="38"/>
      <c r="J150" s="38"/>
    </row>
    <row r="151" spans="1:10" ht="15.75" customHeight="1">
      <c r="A151" s="37"/>
      <c r="B151" s="37"/>
      <c r="D151" s="37"/>
      <c r="E151" s="34"/>
      <c r="F151" s="34"/>
      <c r="G151" s="38"/>
      <c r="H151" s="38"/>
      <c r="I151" s="38"/>
      <c r="J151" s="38"/>
    </row>
    <row r="152" spans="1:10" ht="15.75" customHeight="1">
      <c r="A152" s="37"/>
      <c r="B152" s="37"/>
      <c r="D152" s="37"/>
      <c r="E152" s="34"/>
      <c r="F152" s="34"/>
      <c r="G152" s="38"/>
      <c r="H152" s="38"/>
      <c r="I152" s="38"/>
      <c r="J152" s="38"/>
    </row>
    <row r="153" spans="1:10" ht="15.75" customHeight="1">
      <c r="A153" s="37"/>
      <c r="B153" s="37"/>
      <c r="D153" s="37"/>
      <c r="E153" s="34"/>
      <c r="F153" s="34"/>
      <c r="G153" s="38"/>
      <c r="H153" s="38"/>
      <c r="I153" s="38"/>
      <c r="J153" s="38"/>
    </row>
    <row r="154" spans="1:10" ht="15.75" customHeight="1">
      <c r="A154" s="37"/>
      <c r="B154" s="37"/>
      <c r="D154" s="37"/>
      <c r="E154" s="34"/>
      <c r="F154" s="34"/>
      <c r="G154" s="38"/>
      <c r="H154" s="38"/>
      <c r="I154" s="38"/>
      <c r="J154" s="38"/>
    </row>
    <row r="155" spans="1:10" ht="15.75" customHeight="1">
      <c r="A155" s="37"/>
      <c r="B155" s="37"/>
      <c r="D155" s="37"/>
      <c r="E155" s="34"/>
      <c r="F155" s="34"/>
      <c r="G155" s="38"/>
      <c r="H155" s="38"/>
      <c r="I155" s="38"/>
      <c r="J155" s="38"/>
    </row>
    <row r="156" spans="1:10" ht="15.75" customHeight="1">
      <c r="A156" s="37"/>
      <c r="B156" s="37"/>
      <c r="D156" s="37"/>
      <c r="E156" s="34"/>
      <c r="F156" s="34"/>
      <c r="G156" s="38"/>
      <c r="H156" s="38"/>
      <c r="I156" s="38"/>
      <c r="J156" s="38"/>
    </row>
    <row r="157" spans="1:10" ht="15.75" customHeight="1">
      <c r="A157" s="37"/>
      <c r="B157" s="37"/>
      <c r="D157" s="37"/>
      <c r="E157" s="34"/>
      <c r="F157" s="34"/>
      <c r="G157" s="38"/>
      <c r="H157" s="38"/>
      <c r="I157" s="38"/>
      <c r="J157" s="38"/>
    </row>
    <row r="158" spans="1:10" ht="15.75" customHeight="1">
      <c r="A158" s="37"/>
      <c r="B158" s="37"/>
      <c r="D158" s="37"/>
      <c r="E158" s="34"/>
      <c r="F158" s="34"/>
      <c r="G158" s="38"/>
      <c r="H158" s="38"/>
      <c r="I158" s="38"/>
      <c r="J158" s="38"/>
    </row>
    <row r="159" spans="1:10" ht="15.75" customHeight="1">
      <c r="A159" s="37"/>
      <c r="B159" s="37"/>
      <c r="D159" s="37"/>
      <c r="E159" s="34"/>
      <c r="F159" s="34"/>
      <c r="G159" s="38"/>
      <c r="H159" s="38"/>
      <c r="I159" s="38"/>
      <c r="J159" s="38"/>
    </row>
    <row r="160" spans="1:10" ht="15.75" customHeight="1">
      <c r="A160" s="37"/>
      <c r="B160" s="37"/>
      <c r="D160" s="37"/>
      <c r="E160" s="34"/>
      <c r="F160" s="34"/>
      <c r="G160" s="38"/>
      <c r="H160" s="38"/>
      <c r="I160" s="38"/>
      <c r="J160" s="38"/>
    </row>
    <row r="161" spans="1:10" ht="15.75" customHeight="1">
      <c r="A161" s="37"/>
      <c r="B161" s="37"/>
      <c r="D161" s="37"/>
      <c r="E161" s="34"/>
      <c r="F161" s="34"/>
      <c r="G161" s="38"/>
      <c r="H161" s="38"/>
      <c r="I161" s="38"/>
      <c r="J161" s="38"/>
    </row>
    <row r="162" spans="1:10" ht="15.75" customHeight="1">
      <c r="A162" s="37"/>
      <c r="B162" s="37"/>
      <c r="D162" s="37"/>
      <c r="E162" s="34"/>
      <c r="F162" s="34"/>
      <c r="G162" s="38"/>
      <c r="H162" s="38"/>
      <c r="I162" s="38"/>
      <c r="J162" s="38"/>
    </row>
    <row r="163" spans="1:10" ht="15.75" customHeight="1">
      <c r="A163" s="37"/>
      <c r="B163" s="37"/>
      <c r="D163" s="37"/>
      <c r="E163" s="34"/>
      <c r="F163" s="34"/>
      <c r="G163" s="38"/>
      <c r="H163" s="38"/>
      <c r="I163" s="38"/>
      <c r="J163" s="38"/>
    </row>
    <row r="164" spans="1:10" ht="15.75" customHeight="1">
      <c r="A164" s="37"/>
      <c r="B164" s="37"/>
      <c r="D164" s="37"/>
      <c r="E164" s="34"/>
      <c r="F164" s="34"/>
      <c r="G164" s="38"/>
      <c r="H164" s="38"/>
      <c r="I164" s="38"/>
      <c r="J164" s="38"/>
    </row>
    <row r="165" spans="1:10" ht="15.75" customHeight="1">
      <c r="A165" s="37"/>
      <c r="B165" s="37"/>
      <c r="D165" s="37"/>
      <c r="E165" s="34"/>
      <c r="F165" s="34"/>
      <c r="G165" s="38"/>
      <c r="H165" s="38"/>
      <c r="I165" s="38"/>
      <c r="J165" s="38"/>
    </row>
    <row r="166" spans="1:10" ht="15.75" customHeight="1">
      <c r="A166" s="37"/>
      <c r="B166" s="37"/>
      <c r="D166" s="37"/>
      <c r="E166" s="34"/>
      <c r="F166" s="34"/>
      <c r="G166" s="38"/>
      <c r="H166" s="38"/>
      <c r="I166" s="38"/>
      <c r="J166" s="38"/>
    </row>
    <row r="167" spans="1:10" ht="15.75" customHeight="1">
      <c r="A167" s="37"/>
      <c r="B167" s="37"/>
      <c r="D167" s="37"/>
      <c r="E167" s="34"/>
      <c r="F167" s="34"/>
      <c r="G167" s="38"/>
      <c r="H167" s="38"/>
      <c r="I167" s="38"/>
      <c r="J167" s="38"/>
    </row>
    <row r="168" spans="1:10" ht="15.75" customHeight="1">
      <c r="A168" s="37"/>
      <c r="B168" s="37"/>
      <c r="D168" s="37"/>
      <c r="E168" s="34"/>
      <c r="F168" s="34"/>
      <c r="G168" s="38"/>
      <c r="H168" s="38"/>
      <c r="I168" s="38"/>
      <c r="J168" s="38"/>
    </row>
    <row r="169" spans="1:10" ht="15.75" customHeight="1">
      <c r="A169" s="37"/>
      <c r="B169" s="37"/>
      <c r="D169" s="37"/>
      <c r="E169" s="34"/>
      <c r="F169" s="34"/>
      <c r="G169" s="38"/>
      <c r="H169" s="38"/>
      <c r="I169" s="38"/>
      <c r="J169" s="38"/>
    </row>
    <row r="170" spans="1:10" ht="15.75" customHeight="1">
      <c r="A170" s="37"/>
      <c r="B170" s="37"/>
      <c r="D170" s="37"/>
      <c r="E170" s="34"/>
      <c r="F170" s="34"/>
      <c r="G170" s="38"/>
      <c r="H170" s="38"/>
      <c r="I170" s="38"/>
      <c r="J170" s="38"/>
    </row>
    <row r="171" spans="1:10" ht="15.75" customHeight="1">
      <c r="A171" s="37"/>
      <c r="B171" s="37"/>
      <c r="D171" s="37"/>
      <c r="E171" s="34"/>
      <c r="F171" s="34"/>
      <c r="G171" s="38"/>
      <c r="H171" s="38"/>
      <c r="I171" s="38"/>
      <c r="J171" s="38"/>
    </row>
    <row r="172" spans="1:10" ht="15.75" customHeight="1">
      <c r="A172" s="37"/>
      <c r="B172" s="37"/>
      <c r="D172" s="37"/>
      <c r="E172" s="34"/>
      <c r="F172" s="34"/>
      <c r="G172" s="38"/>
      <c r="H172" s="38"/>
      <c r="I172" s="38"/>
      <c r="J172" s="38"/>
    </row>
    <row r="173" spans="1:10" ht="15.75" customHeight="1">
      <c r="A173" s="37"/>
      <c r="B173" s="37"/>
      <c r="D173" s="37"/>
      <c r="E173" s="34"/>
      <c r="F173" s="34"/>
      <c r="G173" s="38"/>
      <c r="H173" s="38"/>
      <c r="I173" s="38"/>
      <c r="J173" s="38"/>
    </row>
    <row r="174" spans="1:10" ht="15.75" customHeight="1">
      <c r="A174" s="37"/>
      <c r="B174" s="37"/>
      <c r="D174" s="37"/>
      <c r="E174" s="34"/>
      <c r="F174" s="34"/>
      <c r="G174" s="38"/>
      <c r="H174" s="38"/>
      <c r="I174" s="38"/>
      <c r="J174" s="38"/>
    </row>
    <row r="175" spans="1:10" ht="15.75" customHeight="1">
      <c r="A175" s="37"/>
      <c r="B175" s="37"/>
      <c r="D175" s="37"/>
      <c r="E175" s="34"/>
      <c r="F175" s="34"/>
      <c r="G175" s="38"/>
      <c r="H175" s="38"/>
      <c r="I175" s="38"/>
      <c r="J175" s="38"/>
    </row>
    <row r="176" spans="1:10" ht="15.75" customHeight="1">
      <c r="A176" s="37"/>
      <c r="B176" s="37"/>
      <c r="D176" s="37"/>
      <c r="E176" s="34"/>
      <c r="F176" s="34"/>
      <c r="G176" s="38"/>
      <c r="H176" s="38"/>
      <c r="I176" s="38"/>
      <c r="J176" s="38"/>
    </row>
    <row r="177" spans="1:10" ht="15.75" customHeight="1">
      <c r="A177" s="37"/>
      <c r="B177" s="37"/>
      <c r="D177" s="37"/>
      <c r="E177" s="34"/>
      <c r="F177" s="34"/>
      <c r="G177" s="38"/>
      <c r="H177" s="38"/>
      <c r="I177" s="38"/>
      <c r="J177" s="38"/>
    </row>
    <row r="178" spans="1:10" ht="15.75" customHeight="1">
      <c r="A178" s="37"/>
      <c r="B178" s="37"/>
      <c r="D178" s="37"/>
      <c r="E178" s="34"/>
      <c r="F178" s="34"/>
      <c r="G178" s="38"/>
      <c r="H178" s="38"/>
      <c r="I178" s="38"/>
      <c r="J178" s="38"/>
    </row>
    <row r="179" spans="1:10" ht="15.75" customHeight="1">
      <c r="A179" s="37"/>
      <c r="B179" s="37"/>
      <c r="D179" s="37"/>
      <c r="E179" s="34"/>
      <c r="F179" s="34"/>
      <c r="G179" s="38"/>
      <c r="H179" s="38"/>
      <c r="I179" s="38"/>
      <c r="J179" s="38"/>
    </row>
    <row r="180" spans="1:10" ht="15.75" customHeight="1">
      <c r="A180" s="37"/>
      <c r="B180" s="37"/>
      <c r="D180" s="37"/>
      <c r="E180" s="34"/>
      <c r="F180" s="34"/>
      <c r="G180" s="38"/>
      <c r="H180" s="38"/>
      <c r="I180" s="38"/>
      <c r="J180" s="38"/>
    </row>
    <row r="181" spans="1:10" ht="15.75" customHeight="1">
      <c r="A181" s="37"/>
      <c r="B181" s="37"/>
      <c r="D181" s="37"/>
      <c r="E181" s="34"/>
      <c r="F181" s="34"/>
      <c r="G181" s="38"/>
      <c r="H181" s="38"/>
      <c r="I181" s="38"/>
      <c r="J181" s="38"/>
    </row>
    <row r="182" spans="1:10" ht="15.75" customHeight="1">
      <c r="A182" s="37"/>
      <c r="B182" s="37"/>
      <c r="D182" s="37"/>
      <c r="E182" s="34"/>
      <c r="F182" s="34"/>
      <c r="G182" s="38"/>
      <c r="H182" s="38"/>
      <c r="I182" s="38"/>
      <c r="J182" s="38"/>
    </row>
    <row r="183" spans="1:10" ht="15.75" customHeight="1">
      <c r="A183" s="37"/>
      <c r="B183" s="37"/>
      <c r="D183" s="37"/>
      <c r="E183" s="34"/>
      <c r="F183" s="34"/>
      <c r="G183" s="38"/>
      <c r="H183" s="38"/>
      <c r="I183" s="38"/>
      <c r="J183" s="38"/>
    </row>
    <row r="184" spans="1:10" ht="15.75" customHeight="1">
      <c r="A184" s="37"/>
      <c r="B184" s="37"/>
      <c r="D184" s="37"/>
      <c r="E184" s="34"/>
      <c r="F184" s="34"/>
      <c r="G184" s="38"/>
      <c r="H184" s="38"/>
      <c r="I184" s="38"/>
      <c r="J184" s="38"/>
    </row>
    <row r="185" spans="1:10" ht="15.75" customHeight="1">
      <c r="A185" s="37"/>
      <c r="B185" s="37"/>
      <c r="D185" s="37"/>
      <c r="E185" s="34"/>
      <c r="F185" s="34"/>
      <c r="G185" s="38"/>
      <c r="H185" s="38"/>
      <c r="I185" s="38"/>
      <c r="J185" s="38"/>
    </row>
    <row r="186" spans="1:10" ht="15.75" customHeight="1">
      <c r="A186" s="37"/>
      <c r="B186" s="37"/>
      <c r="D186" s="37"/>
      <c r="E186" s="34"/>
      <c r="F186" s="34"/>
      <c r="G186" s="38"/>
      <c r="H186" s="38"/>
      <c r="I186" s="38"/>
      <c r="J186" s="38"/>
    </row>
    <row r="187" spans="1:10" ht="15.75" customHeight="1">
      <c r="A187" s="37"/>
      <c r="B187" s="37"/>
      <c r="D187" s="37"/>
      <c r="E187" s="34"/>
      <c r="F187" s="34"/>
      <c r="G187" s="38"/>
      <c r="H187" s="38"/>
      <c r="I187" s="38"/>
      <c r="J187" s="38"/>
    </row>
    <row r="188" spans="1:10" ht="15.75" customHeight="1">
      <c r="A188" s="37"/>
      <c r="B188" s="37"/>
      <c r="D188" s="37"/>
      <c r="E188" s="34"/>
      <c r="F188" s="34"/>
      <c r="G188" s="38"/>
      <c r="H188" s="38"/>
      <c r="I188" s="38"/>
      <c r="J188" s="38"/>
    </row>
    <row r="189" spans="1:10" ht="15.75" customHeight="1">
      <c r="A189" s="37"/>
      <c r="B189" s="37"/>
      <c r="D189" s="37"/>
      <c r="E189" s="34"/>
      <c r="F189" s="34"/>
      <c r="G189" s="38"/>
      <c r="H189" s="38"/>
      <c r="I189" s="38"/>
      <c r="J189" s="38"/>
    </row>
    <row r="190" spans="1:10" ht="15.75" customHeight="1">
      <c r="A190" s="37"/>
      <c r="B190" s="37"/>
      <c r="D190" s="37"/>
      <c r="E190" s="34"/>
      <c r="F190" s="34"/>
      <c r="G190" s="38"/>
      <c r="H190" s="38"/>
      <c r="I190" s="38"/>
      <c r="J190" s="38"/>
    </row>
    <row r="191" spans="1:10" ht="15.75" customHeight="1">
      <c r="A191" s="37"/>
      <c r="B191" s="37"/>
      <c r="D191" s="37"/>
      <c r="E191" s="34"/>
      <c r="F191" s="34"/>
      <c r="G191" s="38"/>
      <c r="H191" s="38"/>
      <c r="I191" s="38"/>
      <c r="J191" s="38"/>
    </row>
    <row r="192" spans="1:10" ht="15.75" customHeight="1">
      <c r="A192" s="37"/>
      <c r="B192" s="37"/>
      <c r="D192" s="37"/>
      <c r="E192" s="34"/>
      <c r="F192" s="34"/>
      <c r="G192" s="38"/>
      <c r="H192" s="38"/>
      <c r="I192" s="38"/>
      <c r="J192" s="38"/>
    </row>
    <row r="193" spans="1:10" ht="15.75" customHeight="1">
      <c r="A193" s="37"/>
      <c r="B193" s="37"/>
      <c r="D193" s="37"/>
      <c r="E193" s="34"/>
      <c r="F193" s="34"/>
      <c r="G193" s="38"/>
      <c r="H193" s="38"/>
      <c r="I193" s="38"/>
      <c r="J193" s="38"/>
    </row>
    <row r="194" spans="1:10" ht="15.75" customHeight="1">
      <c r="A194" s="37"/>
      <c r="B194" s="37"/>
      <c r="D194" s="37"/>
      <c r="E194" s="34"/>
      <c r="F194" s="34"/>
      <c r="G194" s="38"/>
      <c r="H194" s="38"/>
      <c r="I194" s="38"/>
      <c r="J194" s="38"/>
    </row>
    <row r="195" spans="1:10" ht="15.75" customHeight="1">
      <c r="A195" s="37"/>
      <c r="B195" s="37"/>
      <c r="D195" s="37"/>
      <c r="E195" s="34"/>
      <c r="F195" s="34"/>
      <c r="G195" s="38"/>
      <c r="H195" s="38"/>
      <c r="I195" s="38"/>
      <c r="J195" s="38"/>
    </row>
    <row r="196" spans="1:10" ht="15.75" customHeight="1">
      <c r="A196" s="37"/>
      <c r="B196" s="37"/>
      <c r="D196" s="37"/>
      <c r="E196" s="34"/>
      <c r="F196" s="34"/>
      <c r="G196" s="38"/>
      <c r="H196" s="38"/>
      <c r="I196" s="38"/>
      <c r="J196" s="38"/>
    </row>
    <row r="197" spans="1:10" ht="15.75" customHeight="1">
      <c r="A197" s="37"/>
      <c r="B197" s="37"/>
      <c r="D197" s="37"/>
      <c r="E197" s="34"/>
      <c r="F197" s="34"/>
      <c r="G197" s="38"/>
      <c r="H197" s="38"/>
      <c r="I197" s="38"/>
      <c r="J197" s="38"/>
    </row>
    <row r="198" spans="1:10" ht="15.75" customHeight="1">
      <c r="A198" s="37"/>
      <c r="B198" s="37"/>
      <c r="D198" s="37"/>
      <c r="E198" s="34"/>
      <c r="F198" s="34"/>
      <c r="G198" s="38"/>
      <c r="H198" s="38"/>
      <c r="I198" s="38"/>
      <c r="J198" s="38"/>
    </row>
    <row r="199" spans="1:10" ht="15.75" customHeight="1">
      <c r="A199" s="37"/>
      <c r="B199" s="37"/>
      <c r="D199" s="37"/>
      <c r="E199" s="34"/>
      <c r="F199" s="34"/>
      <c r="G199" s="38"/>
      <c r="H199" s="38"/>
      <c r="I199" s="38"/>
      <c r="J199" s="38"/>
    </row>
    <row r="200" spans="1:10" ht="15.75" customHeight="1">
      <c r="A200" s="37"/>
      <c r="B200" s="37"/>
      <c r="D200" s="37"/>
      <c r="E200" s="34"/>
      <c r="F200" s="34"/>
      <c r="G200" s="38"/>
      <c r="H200" s="38"/>
      <c r="I200" s="38"/>
      <c r="J200" s="38"/>
    </row>
    <row r="201" spans="1:10" ht="15.75" customHeight="1">
      <c r="A201" s="37"/>
      <c r="B201" s="37"/>
      <c r="D201" s="37"/>
      <c r="E201" s="34"/>
      <c r="F201" s="34"/>
      <c r="G201" s="38"/>
      <c r="H201" s="38"/>
      <c r="I201" s="38"/>
      <c r="J201" s="38"/>
    </row>
    <row r="202" spans="1:10" ht="15.75" customHeight="1">
      <c r="A202" s="37"/>
      <c r="B202" s="37"/>
      <c r="D202" s="37"/>
      <c r="E202" s="34"/>
      <c r="F202" s="34"/>
      <c r="G202" s="38"/>
      <c r="H202" s="38"/>
      <c r="I202" s="38"/>
      <c r="J202" s="38"/>
    </row>
    <row r="203" spans="1:10" ht="15.75" customHeight="1">
      <c r="A203" s="37"/>
      <c r="B203" s="37"/>
      <c r="D203" s="37"/>
      <c r="E203" s="34"/>
      <c r="F203" s="34"/>
      <c r="G203" s="38"/>
      <c r="H203" s="38"/>
      <c r="I203" s="38"/>
      <c r="J203" s="38"/>
    </row>
    <row r="204" spans="1:10" ht="15.75" customHeight="1">
      <c r="A204" s="37"/>
      <c r="B204" s="37"/>
      <c r="D204" s="37"/>
      <c r="E204" s="34"/>
      <c r="F204" s="34"/>
      <c r="G204" s="38"/>
      <c r="H204" s="38"/>
      <c r="I204" s="38"/>
      <c r="J204" s="38"/>
    </row>
    <row r="205" spans="1:10" ht="15.75" customHeight="1">
      <c r="A205" s="37"/>
      <c r="B205" s="37"/>
      <c r="D205" s="37"/>
      <c r="E205" s="34"/>
      <c r="F205" s="34"/>
      <c r="G205" s="38"/>
      <c r="H205" s="38"/>
      <c r="I205" s="38"/>
      <c r="J205" s="38"/>
    </row>
    <row r="206" spans="1:10" ht="15.75" customHeight="1">
      <c r="A206" s="37"/>
      <c r="B206" s="37"/>
      <c r="D206" s="37"/>
      <c r="E206" s="34"/>
      <c r="F206" s="34"/>
      <c r="G206" s="38"/>
      <c r="H206" s="38"/>
      <c r="I206" s="38"/>
      <c r="J206" s="38"/>
    </row>
    <row r="207" spans="1:10" ht="15.75" customHeight="1">
      <c r="A207" s="37"/>
      <c r="B207" s="37"/>
      <c r="D207" s="37"/>
      <c r="E207" s="34"/>
      <c r="F207" s="34"/>
      <c r="G207" s="38"/>
      <c r="H207" s="38"/>
      <c r="I207" s="38"/>
      <c r="J207" s="38"/>
    </row>
    <row r="208" spans="1:10" ht="15.75" customHeight="1">
      <c r="A208" s="37"/>
      <c r="B208" s="37"/>
      <c r="D208" s="37"/>
      <c r="E208" s="34"/>
      <c r="F208" s="34"/>
      <c r="G208" s="38"/>
      <c r="H208" s="38"/>
      <c r="I208" s="38"/>
      <c r="J208" s="38"/>
    </row>
    <row r="209" spans="1:10" ht="15.75" customHeight="1">
      <c r="A209" s="37"/>
      <c r="B209" s="37"/>
      <c r="D209" s="37"/>
      <c r="E209" s="34"/>
      <c r="F209" s="34"/>
      <c r="G209" s="38"/>
      <c r="H209" s="38"/>
      <c r="I209" s="38"/>
      <c r="J209" s="38"/>
    </row>
    <row r="210" spans="1:10" ht="15.75" customHeight="1">
      <c r="A210" s="37"/>
      <c r="B210" s="37"/>
      <c r="D210" s="37"/>
      <c r="E210" s="34"/>
      <c r="F210" s="34"/>
      <c r="G210" s="38"/>
      <c r="H210" s="38"/>
      <c r="I210" s="38"/>
      <c r="J210" s="38"/>
    </row>
    <row r="211" spans="1:10" ht="15.75" customHeight="1">
      <c r="A211" s="37"/>
      <c r="B211" s="37"/>
      <c r="D211" s="37"/>
      <c r="E211" s="34"/>
      <c r="F211" s="34"/>
      <c r="G211" s="38"/>
      <c r="H211" s="38"/>
      <c r="I211" s="38"/>
      <c r="J211" s="38"/>
    </row>
    <row r="212" spans="1:10" ht="15.75" customHeight="1">
      <c r="A212" s="37"/>
      <c r="B212" s="37"/>
      <c r="D212" s="37"/>
      <c r="E212" s="34"/>
      <c r="F212" s="34"/>
      <c r="G212" s="38"/>
      <c r="H212" s="38"/>
      <c r="I212" s="38"/>
      <c r="J212" s="38"/>
    </row>
    <row r="213" spans="1:10" ht="15.75" customHeight="1">
      <c r="A213" s="37"/>
      <c r="B213" s="37"/>
      <c r="D213" s="37"/>
      <c r="E213" s="34"/>
      <c r="F213" s="34"/>
      <c r="G213" s="38"/>
      <c r="H213" s="38"/>
      <c r="I213" s="38"/>
      <c r="J213" s="38"/>
    </row>
    <row r="214" spans="1:10" ht="15.75" customHeight="1">
      <c r="A214" s="37"/>
      <c r="B214" s="37"/>
      <c r="D214" s="37"/>
      <c r="E214" s="34"/>
      <c r="F214" s="34"/>
      <c r="G214" s="38"/>
      <c r="H214" s="38"/>
      <c r="I214" s="38"/>
      <c r="J214" s="38"/>
    </row>
    <row r="215" spans="1:10" ht="15.75" customHeight="1">
      <c r="A215" s="37"/>
      <c r="B215" s="37"/>
      <c r="D215" s="37"/>
      <c r="E215" s="34"/>
      <c r="F215" s="34"/>
      <c r="G215" s="38"/>
      <c r="H215" s="38"/>
      <c r="I215" s="38"/>
      <c r="J215" s="38"/>
    </row>
    <row r="216" spans="1:10" ht="15.75" customHeight="1">
      <c r="A216" s="37"/>
      <c r="B216" s="37"/>
      <c r="D216" s="37"/>
      <c r="E216" s="34"/>
      <c r="F216" s="34"/>
      <c r="G216" s="38"/>
      <c r="H216" s="38"/>
      <c r="I216" s="38"/>
      <c r="J216" s="38"/>
    </row>
    <row r="217" spans="1:10" ht="15.75" customHeight="1">
      <c r="A217" s="37"/>
      <c r="B217" s="37"/>
      <c r="D217" s="37"/>
      <c r="E217" s="34"/>
      <c r="F217" s="34"/>
      <c r="G217" s="38"/>
      <c r="H217" s="38"/>
      <c r="I217" s="38"/>
      <c r="J217" s="38"/>
    </row>
    <row r="218" spans="1:10" ht="15.75" customHeight="1">
      <c r="A218" s="37"/>
      <c r="B218" s="37"/>
      <c r="D218" s="37"/>
      <c r="E218" s="34"/>
      <c r="F218" s="34"/>
      <c r="G218" s="38"/>
      <c r="H218" s="38"/>
      <c r="I218" s="38"/>
      <c r="J218" s="38"/>
    </row>
    <row r="219" spans="1:10" ht="15.75" customHeight="1">
      <c r="A219" s="37"/>
      <c r="B219" s="37"/>
      <c r="D219" s="37"/>
      <c r="E219" s="34"/>
      <c r="F219" s="34"/>
      <c r="G219" s="38"/>
      <c r="H219" s="38"/>
      <c r="I219" s="38"/>
      <c r="J219" s="38"/>
    </row>
    <row r="220" spans="1:10" ht="15.75" customHeight="1">
      <c r="A220" s="37"/>
      <c r="B220" s="37"/>
      <c r="D220" s="37"/>
      <c r="E220" s="34"/>
      <c r="F220" s="34"/>
      <c r="G220" s="38"/>
      <c r="H220" s="38"/>
      <c r="I220" s="38"/>
      <c r="J220" s="38"/>
    </row>
    <row r="221" spans="1:10" ht="15.75" customHeight="1">
      <c r="A221" s="37"/>
      <c r="B221" s="37"/>
      <c r="D221" s="37"/>
      <c r="E221" s="34"/>
      <c r="F221" s="34"/>
      <c r="G221" s="38"/>
      <c r="H221" s="38"/>
      <c r="I221" s="38"/>
      <c r="J221" s="38"/>
    </row>
    <row r="222" spans="1:10" ht="15.75" customHeight="1">
      <c r="A222" s="37"/>
      <c r="B222" s="37"/>
      <c r="D222" s="37"/>
      <c r="E222" s="34"/>
      <c r="F222" s="34"/>
      <c r="G222" s="38"/>
      <c r="H222" s="38"/>
      <c r="I222" s="38"/>
      <c r="J222" s="38"/>
    </row>
    <row r="223" spans="1:10" ht="15.75" customHeight="1">
      <c r="A223" s="37"/>
      <c r="B223" s="37"/>
      <c r="D223" s="37"/>
      <c r="E223" s="34"/>
      <c r="F223" s="34"/>
      <c r="G223" s="38"/>
      <c r="H223" s="38"/>
      <c r="I223" s="38"/>
      <c r="J223" s="38"/>
    </row>
    <row r="224" spans="1:10" ht="15.75" customHeight="1">
      <c r="A224" s="37"/>
      <c r="B224" s="37"/>
      <c r="D224" s="37"/>
      <c r="E224" s="34"/>
      <c r="F224" s="34"/>
      <c r="G224" s="38"/>
      <c r="H224" s="38"/>
      <c r="I224" s="38"/>
      <c r="J224" s="38"/>
    </row>
    <row r="225" spans="1:10" ht="15.75" customHeight="1">
      <c r="A225" s="37"/>
      <c r="B225" s="37"/>
      <c r="D225" s="37"/>
      <c r="E225" s="34"/>
      <c r="F225" s="34"/>
      <c r="G225" s="38"/>
      <c r="H225" s="38"/>
      <c r="I225" s="38"/>
      <c r="J225" s="38"/>
    </row>
    <row r="226" spans="1:10" ht="15.75" customHeight="1">
      <c r="A226" s="37"/>
      <c r="B226" s="37"/>
      <c r="D226" s="37"/>
      <c r="E226" s="34"/>
      <c r="F226" s="34"/>
      <c r="G226" s="38"/>
      <c r="H226" s="38"/>
      <c r="I226" s="38"/>
      <c r="J226" s="38"/>
    </row>
    <row r="227" spans="1:10" ht="15.75" customHeight="1">
      <c r="A227" s="37"/>
      <c r="B227" s="37"/>
      <c r="D227" s="37"/>
      <c r="E227" s="34"/>
      <c r="F227" s="34"/>
      <c r="G227" s="38"/>
      <c r="H227" s="38"/>
      <c r="I227" s="38"/>
      <c r="J227" s="38"/>
    </row>
    <row r="228" spans="1:10" ht="15.75" customHeight="1">
      <c r="A228" s="37"/>
      <c r="B228" s="37"/>
      <c r="D228" s="37"/>
      <c r="E228" s="34"/>
      <c r="F228" s="34"/>
      <c r="G228" s="38"/>
      <c r="H228" s="38"/>
      <c r="I228" s="38"/>
      <c r="J228" s="38"/>
    </row>
    <row r="229" spans="1:10" ht="15.75" customHeight="1">
      <c r="A229" s="37"/>
      <c r="B229" s="37"/>
      <c r="D229" s="37"/>
      <c r="E229" s="34"/>
      <c r="F229" s="34"/>
      <c r="G229" s="38"/>
      <c r="H229" s="38"/>
      <c r="I229" s="38"/>
      <c r="J229" s="38"/>
    </row>
    <row r="230" spans="1:10" ht="15.75" customHeight="1">
      <c r="A230" s="37"/>
      <c r="B230" s="37"/>
      <c r="D230" s="37"/>
      <c r="E230" s="34"/>
      <c r="F230" s="34"/>
      <c r="G230" s="38"/>
      <c r="H230" s="38"/>
      <c r="I230" s="38"/>
      <c r="J230" s="38"/>
    </row>
    <row r="231" spans="1:10" ht="15.75" customHeight="1">
      <c r="A231" s="37"/>
      <c r="B231" s="37"/>
      <c r="D231" s="37"/>
      <c r="E231" s="34"/>
      <c r="F231" s="34"/>
      <c r="G231" s="38"/>
      <c r="H231" s="38"/>
      <c r="I231" s="38"/>
      <c r="J231" s="38"/>
    </row>
    <row r="232" spans="1:10" ht="15.75" customHeight="1">
      <c r="A232" s="37"/>
      <c r="B232" s="37"/>
      <c r="D232" s="37"/>
      <c r="E232" s="34"/>
      <c r="F232" s="34"/>
      <c r="G232" s="38"/>
      <c r="H232" s="38"/>
      <c r="I232" s="38"/>
      <c r="J232" s="38"/>
    </row>
    <row r="233" spans="1:10" ht="15.75" customHeight="1">
      <c r="A233" s="37"/>
      <c r="B233" s="37"/>
      <c r="D233" s="37"/>
      <c r="E233" s="34"/>
      <c r="F233" s="34"/>
      <c r="G233" s="38"/>
      <c r="H233" s="38"/>
      <c r="I233" s="38"/>
      <c r="J233" s="38"/>
    </row>
    <row r="234" spans="1:10" ht="15.75" customHeight="1">
      <c r="A234" s="37"/>
      <c r="B234" s="37"/>
      <c r="D234" s="37"/>
      <c r="E234" s="34"/>
      <c r="F234" s="34"/>
      <c r="G234" s="38"/>
      <c r="H234" s="38"/>
      <c r="I234" s="38"/>
      <c r="J234" s="38"/>
    </row>
    <row r="235" spans="1:10" ht="15.75" customHeight="1">
      <c r="A235" s="37"/>
      <c r="B235" s="37"/>
      <c r="D235" s="37"/>
      <c r="E235" s="34"/>
      <c r="F235" s="34"/>
      <c r="G235" s="38"/>
      <c r="H235" s="38"/>
      <c r="I235" s="38"/>
      <c r="J235" s="38"/>
    </row>
    <row r="236" spans="1:10" ht="15.75" customHeight="1">
      <c r="A236" s="37"/>
      <c r="B236" s="37"/>
      <c r="D236" s="37"/>
      <c r="E236" s="34"/>
      <c r="F236" s="34"/>
      <c r="G236" s="38"/>
      <c r="H236" s="38"/>
      <c r="I236" s="38"/>
      <c r="J236" s="38"/>
    </row>
    <row r="237" spans="1:10" ht="15.75" customHeight="1">
      <c r="A237" s="37"/>
      <c r="B237" s="37"/>
      <c r="D237" s="37"/>
      <c r="E237" s="34"/>
      <c r="F237" s="34"/>
      <c r="G237" s="38"/>
      <c r="H237" s="38"/>
      <c r="I237" s="38"/>
      <c r="J237" s="38"/>
    </row>
    <row r="238" spans="1:10" ht="15.75" customHeight="1">
      <c r="A238" s="37"/>
      <c r="B238" s="37"/>
      <c r="D238" s="37"/>
      <c r="E238" s="34"/>
      <c r="F238" s="34"/>
      <c r="G238" s="38"/>
      <c r="H238" s="38"/>
      <c r="I238" s="38"/>
      <c r="J238" s="38"/>
    </row>
    <row r="239" spans="1:10" ht="15.75" customHeight="1">
      <c r="A239" s="37"/>
      <c r="B239" s="37"/>
      <c r="D239" s="37"/>
      <c r="E239" s="34"/>
      <c r="F239" s="34"/>
      <c r="G239" s="38"/>
      <c r="H239" s="38"/>
      <c r="I239" s="38"/>
      <c r="J239" s="38"/>
    </row>
    <row r="240" spans="1:10" ht="15.75" customHeight="1">
      <c r="A240" s="37"/>
      <c r="B240" s="37"/>
      <c r="D240" s="37"/>
      <c r="E240" s="34"/>
      <c r="F240" s="34"/>
      <c r="G240" s="38"/>
      <c r="H240" s="38"/>
      <c r="I240" s="38"/>
      <c r="J240" s="38"/>
    </row>
    <row r="241" spans="1:10" ht="15.75" customHeight="1">
      <c r="A241" s="37"/>
      <c r="B241" s="37"/>
      <c r="D241" s="37"/>
      <c r="E241" s="34"/>
      <c r="F241" s="34"/>
      <c r="G241" s="38"/>
      <c r="H241" s="38"/>
      <c r="I241" s="38"/>
      <c r="J241" s="38"/>
    </row>
    <row r="242" spans="1:10" ht="15.75" customHeight="1">
      <c r="A242" s="37"/>
      <c r="B242" s="37"/>
      <c r="D242" s="37"/>
      <c r="E242" s="34"/>
      <c r="F242" s="34"/>
      <c r="G242" s="38"/>
      <c r="H242" s="38"/>
      <c r="I242" s="38"/>
      <c r="J242" s="38"/>
    </row>
    <row r="243" spans="1:10" ht="15.75" customHeight="1">
      <c r="A243" s="37"/>
      <c r="B243" s="37"/>
      <c r="D243" s="37"/>
      <c r="E243" s="34"/>
      <c r="F243" s="34"/>
      <c r="G243" s="38"/>
      <c r="H243" s="38"/>
      <c r="I243" s="38"/>
      <c r="J243" s="38"/>
    </row>
    <row r="244" spans="1:10" ht="15.75" customHeight="1">
      <c r="A244" s="37"/>
      <c r="B244" s="37"/>
      <c r="D244" s="37"/>
      <c r="E244" s="34"/>
      <c r="F244" s="34"/>
      <c r="G244" s="38"/>
      <c r="H244" s="38"/>
      <c r="I244" s="38"/>
      <c r="J244" s="38"/>
    </row>
    <row r="245" spans="1:10" ht="15.75" customHeight="1">
      <c r="A245" s="37"/>
      <c r="B245" s="37"/>
      <c r="D245" s="37"/>
      <c r="E245" s="34"/>
      <c r="F245" s="34"/>
      <c r="G245" s="38"/>
      <c r="H245" s="38"/>
      <c r="I245" s="38"/>
      <c r="J245" s="38"/>
    </row>
    <row r="246" spans="1:10" ht="15.75" customHeight="1">
      <c r="A246" s="37"/>
      <c r="B246" s="37"/>
      <c r="D246" s="37"/>
      <c r="E246" s="34"/>
      <c r="F246" s="34"/>
      <c r="G246" s="38"/>
      <c r="H246" s="38"/>
      <c r="I246" s="38"/>
      <c r="J246" s="38"/>
    </row>
    <row r="247" spans="1:10" ht="15.75" customHeight="1">
      <c r="A247" s="37"/>
      <c r="B247" s="37"/>
      <c r="D247" s="37"/>
      <c r="E247" s="34"/>
      <c r="F247" s="34"/>
      <c r="G247" s="38"/>
      <c r="H247" s="38"/>
      <c r="I247" s="38"/>
      <c r="J247" s="38"/>
    </row>
    <row r="248" spans="1:10" ht="15.75" customHeight="1">
      <c r="A248" s="37"/>
      <c r="B248" s="37"/>
      <c r="D248" s="37"/>
      <c r="E248" s="34"/>
      <c r="F248" s="34"/>
      <c r="G248" s="38"/>
      <c r="H248" s="38"/>
      <c r="I248" s="38"/>
      <c r="J248" s="38"/>
    </row>
    <row r="249" spans="1:10" ht="15.75" customHeight="1">
      <c r="A249" s="37"/>
      <c r="B249" s="37"/>
      <c r="D249" s="37"/>
      <c r="E249" s="34"/>
      <c r="F249" s="34"/>
      <c r="G249" s="38"/>
      <c r="H249" s="38"/>
      <c r="I249" s="38"/>
      <c r="J249" s="38"/>
    </row>
    <row r="250" spans="1:10" ht="15.75" customHeight="1">
      <c r="A250" s="37"/>
      <c r="B250" s="37"/>
      <c r="D250" s="37"/>
      <c r="E250" s="34"/>
      <c r="F250" s="34"/>
      <c r="G250" s="38"/>
      <c r="H250" s="38"/>
      <c r="I250" s="38"/>
      <c r="J250" s="38"/>
    </row>
    <row r="251" spans="1:10" ht="15.75" customHeight="1">
      <c r="A251" s="37"/>
      <c r="B251" s="37"/>
      <c r="D251" s="37"/>
      <c r="E251" s="34"/>
      <c r="F251" s="34"/>
      <c r="G251" s="38"/>
      <c r="H251" s="38"/>
      <c r="I251" s="38"/>
      <c r="J251" s="38"/>
    </row>
    <row r="252" spans="1:10" ht="15.75" customHeight="1">
      <c r="A252" s="37"/>
      <c r="B252" s="37"/>
      <c r="D252" s="37"/>
      <c r="E252" s="34"/>
      <c r="F252" s="34"/>
      <c r="G252" s="38"/>
      <c r="H252" s="38"/>
      <c r="I252" s="38"/>
      <c r="J252" s="38"/>
    </row>
    <row r="253" spans="1:10" ht="15.75" customHeight="1">
      <c r="A253" s="37"/>
      <c r="B253" s="37"/>
      <c r="D253" s="37"/>
      <c r="E253" s="34"/>
      <c r="F253" s="34"/>
      <c r="G253" s="38"/>
      <c r="H253" s="38"/>
      <c r="I253" s="38"/>
      <c r="J253" s="38"/>
    </row>
    <row r="254" spans="1:10" ht="15.75" customHeight="1">
      <c r="A254" s="37"/>
      <c r="B254" s="37"/>
      <c r="D254" s="37"/>
      <c r="E254" s="34"/>
      <c r="F254" s="34"/>
      <c r="G254" s="38"/>
      <c r="H254" s="38"/>
      <c r="I254" s="38"/>
      <c r="J254" s="38"/>
    </row>
    <row r="255" spans="1:10" ht="15.75" customHeight="1">
      <c r="A255" s="37"/>
      <c r="B255" s="37"/>
      <c r="D255" s="37"/>
      <c r="E255" s="34"/>
      <c r="F255" s="34"/>
      <c r="G255" s="38"/>
      <c r="H255" s="38"/>
      <c r="I255" s="38"/>
      <c r="J255" s="38"/>
    </row>
    <row r="256" spans="1:10" ht="15.75" customHeight="1">
      <c r="A256" s="37"/>
      <c r="B256" s="37"/>
      <c r="D256" s="37"/>
      <c r="E256" s="34"/>
      <c r="F256" s="34"/>
      <c r="G256" s="38"/>
      <c r="H256" s="38"/>
      <c r="I256" s="38"/>
      <c r="J256" s="38"/>
    </row>
    <row r="257" spans="1:10" ht="15.75" customHeight="1">
      <c r="A257" s="37"/>
      <c r="B257" s="37"/>
      <c r="D257" s="37"/>
      <c r="E257" s="34"/>
      <c r="F257" s="34"/>
      <c r="G257" s="38"/>
      <c r="H257" s="38"/>
      <c r="I257" s="38"/>
      <c r="J257" s="38"/>
    </row>
    <row r="258" spans="1:10" ht="15.75" customHeight="1">
      <c r="A258" s="37"/>
      <c r="B258" s="37"/>
      <c r="D258" s="37"/>
      <c r="E258" s="34"/>
      <c r="F258" s="34"/>
      <c r="G258" s="38"/>
      <c r="H258" s="38"/>
      <c r="I258" s="38"/>
      <c r="J258" s="38"/>
    </row>
    <row r="259" spans="1:10" ht="15.75" customHeight="1">
      <c r="A259" s="37"/>
      <c r="B259" s="37"/>
      <c r="D259" s="37"/>
      <c r="E259" s="34"/>
      <c r="F259" s="34"/>
      <c r="G259" s="38"/>
      <c r="H259" s="38"/>
      <c r="I259" s="38"/>
      <c r="J259" s="38"/>
    </row>
    <row r="260" spans="1:10" ht="15.75" customHeight="1">
      <c r="A260" s="37"/>
      <c r="B260" s="37"/>
      <c r="D260" s="37"/>
      <c r="E260" s="34"/>
      <c r="F260" s="34"/>
      <c r="G260" s="38"/>
      <c r="H260" s="38"/>
      <c r="I260" s="38"/>
      <c r="J260" s="38"/>
    </row>
    <row r="261" spans="1:10" ht="15.75" customHeight="1">
      <c r="A261" s="37"/>
      <c r="B261" s="37"/>
      <c r="D261" s="37"/>
      <c r="E261" s="34"/>
      <c r="F261" s="34"/>
      <c r="G261" s="38"/>
      <c r="H261" s="38"/>
      <c r="I261" s="38"/>
      <c r="J261" s="38"/>
    </row>
    <row r="262" spans="1:10" ht="15.75" customHeight="1">
      <c r="A262" s="37"/>
      <c r="B262" s="37"/>
      <c r="D262" s="37"/>
      <c r="E262" s="34"/>
      <c r="F262" s="34"/>
      <c r="G262" s="38"/>
      <c r="H262" s="38"/>
      <c r="I262" s="38"/>
      <c r="J262" s="38"/>
    </row>
    <row r="263" spans="1:10" ht="15.75" customHeight="1">
      <c r="A263" s="37"/>
      <c r="B263" s="37"/>
      <c r="D263" s="37"/>
      <c r="E263" s="34"/>
      <c r="F263" s="34"/>
      <c r="G263" s="38"/>
      <c r="H263" s="38"/>
      <c r="I263" s="38"/>
      <c r="J263" s="38"/>
    </row>
    <row r="264" spans="1:10" ht="15.75" customHeight="1">
      <c r="A264" s="37"/>
      <c r="B264" s="37"/>
      <c r="D264" s="37"/>
      <c r="E264" s="34"/>
      <c r="F264" s="34"/>
      <c r="G264" s="38"/>
      <c r="H264" s="38"/>
      <c r="I264" s="38"/>
      <c r="J264" s="38"/>
    </row>
    <row r="265" spans="1:10" ht="15.75" customHeight="1">
      <c r="A265" s="37"/>
      <c r="B265" s="37"/>
      <c r="D265" s="37"/>
      <c r="E265" s="34"/>
      <c r="F265" s="34"/>
      <c r="G265" s="38"/>
      <c r="H265" s="38"/>
      <c r="I265" s="38"/>
      <c r="J265" s="38"/>
    </row>
    <row r="266" spans="1:10" ht="15.75" customHeight="1">
      <c r="A266" s="37"/>
      <c r="B266" s="37"/>
      <c r="D266" s="37"/>
      <c r="E266" s="34"/>
      <c r="F266" s="34"/>
      <c r="G266" s="38"/>
      <c r="H266" s="38"/>
      <c r="I266" s="38"/>
      <c r="J266" s="38"/>
    </row>
    <row r="267" spans="1:10" ht="15.75" customHeight="1">
      <c r="A267" s="37"/>
      <c r="B267" s="37"/>
      <c r="D267" s="37"/>
      <c r="E267" s="34"/>
      <c r="F267" s="34"/>
      <c r="G267" s="38"/>
      <c r="H267" s="38"/>
      <c r="I267" s="38"/>
      <c r="J267" s="38"/>
    </row>
    <row r="268" spans="1:10" ht="15.75" customHeight="1">
      <c r="A268" s="37"/>
      <c r="B268" s="37"/>
      <c r="D268" s="37"/>
      <c r="E268" s="34"/>
      <c r="F268" s="34"/>
      <c r="G268" s="38"/>
      <c r="H268" s="38"/>
      <c r="I268" s="38"/>
      <c r="J268" s="38"/>
    </row>
    <row r="269" spans="1:10" ht="15.75" customHeight="1">
      <c r="A269" s="37"/>
      <c r="B269" s="37"/>
      <c r="D269" s="37"/>
      <c r="E269" s="34"/>
      <c r="F269" s="34"/>
      <c r="G269" s="38"/>
      <c r="H269" s="38"/>
      <c r="I269" s="38"/>
      <c r="J269" s="38"/>
    </row>
    <row r="270" spans="1:10" ht="15.75" customHeight="1">
      <c r="A270" s="37"/>
      <c r="B270" s="37"/>
      <c r="D270" s="37"/>
      <c r="E270" s="34"/>
      <c r="F270" s="34"/>
      <c r="G270" s="38"/>
      <c r="H270" s="38"/>
      <c r="I270" s="38"/>
      <c r="J270" s="38"/>
    </row>
    <row r="271" spans="1:10" ht="15.75" customHeight="1">
      <c r="A271" s="37"/>
      <c r="B271" s="37"/>
      <c r="D271" s="37"/>
      <c r="E271" s="34"/>
      <c r="F271" s="34"/>
      <c r="G271" s="38"/>
      <c r="H271" s="38"/>
      <c r="I271" s="38"/>
      <c r="J271" s="38"/>
    </row>
    <row r="272" spans="1:10" ht="15.75" customHeight="1">
      <c r="A272" s="37"/>
      <c r="B272" s="37"/>
      <c r="D272" s="37"/>
      <c r="E272" s="34"/>
      <c r="F272" s="34"/>
      <c r="G272" s="38"/>
      <c r="H272" s="38"/>
      <c r="I272" s="38"/>
      <c r="J272" s="38"/>
    </row>
    <row r="273" spans="1:10" ht="15.75" customHeight="1">
      <c r="A273" s="37"/>
      <c r="B273" s="37"/>
      <c r="D273" s="37"/>
      <c r="E273" s="34"/>
      <c r="F273" s="34"/>
      <c r="G273" s="38"/>
      <c r="H273" s="38"/>
      <c r="I273" s="38"/>
      <c r="J273" s="38"/>
    </row>
    <row r="274" spans="1:10" ht="15.75" customHeight="1">
      <c r="A274" s="37"/>
      <c r="B274" s="37"/>
      <c r="D274" s="37"/>
      <c r="E274" s="34"/>
      <c r="F274" s="34"/>
      <c r="G274" s="38"/>
      <c r="H274" s="38"/>
      <c r="I274" s="38"/>
      <c r="J274" s="38"/>
    </row>
    <row r="275" spans="1:10" ht="15.75" customHeight="1">
      <c r="A275" s="37"/>
      <c r="B275" s="37"/>
      <c r="D275" s="37"/>
      <c r="E275" s="34"/>
      <c r="F275" s="34"/>
      <c r="G275" s="38"/>
      <c r="H275" s="38"/>
      <c r="I275" s="38"/>
      <c r="J275" s="38"/>
    </row>
    <row r="276" spans="1:10" ht="15.75" customHeight="1">
      <c r="A276" s="37"/>
      <c r="B276" s="37"/>
      <c r="D276" s="37"/>
      <c r="E276" s="34"/>
      <c r="F276" s="34"/>
      <c r="G276" s="38"/>
      <c r="H276" s="38"/>
      <c r="I276" s="38"/>
      <c r="J276" s="38"/>
    </row>
    <row r="277" spans="1:10" ht="15.75" customHeight="1">
      <c r="A277" s="37"/>
      <c r="B277" s="37"/>
      <c r="D277" s="37"/>
      <c r="E277" s="34"/>
      <c r="F277" s="34"/>
      <c r="G277" s="38"/>
      <c r="H277" s="38"/>
      <c r="I277" s="38"/>
      <c r="J277" s="38"/>
    </row>
    <row r="278" spans="1:10" ht="15.75" customHeight="1">
      <c r="A278" s="37"/>
      <c r="B278" s="37"/>
      <c r="D278" s="37"/>
      <c r="E278" s="34"/>
      <c r="F278" s="34"/>
      <c r="G278" s="38"/>
      <c r="H278" s="38"/>
      <c r="I278" s="38"/>
      <c r="J278" s="38"/>
    </row>
    <row r="279" spans="1:10" ht="15.75" customHeight="1">
      <c r="A279" s="37"/>
      <c r="B279" s="37"/>
      <c r="D279" s="37"/>
      <c r="E279" s="34"/>
      <c r="F279" s="34"/>
      <c r="G279" s="38"/>
      <c r="H279" s="38"/>
      <c r="I279" s="38"/>
      <c r="J279" s="38"/>
    </row>
    <row r="280" spans="1:10" ht="15.75" customHeight="1">
      <c r="A280" s="37"/>
      <c r="B280" s="37"/>
      <c r="D280" s="37"/>
      <c r="E280" s="34"/>
      <c r="F280" s="34"/>
      <c r="G280" s="38"/>
      <c r="H280" s="38"/>
      <c r="I280" s="38"/>
      <c r="J280" s="38"/>
    </row>
    <row r="281" spans="1:10" ht="15.75" customHeight="1">
      <c r="A281" s="37"/>
      <c r="B281" s="37"/>
      <c r="D281" s="37"/>
      <c r="E281" s="34"/>
      <c r="F281" s="34"/>
      <c r="G281" s="38"/>
      <c r="H281" s="38"/>
      <c r="I281" s="38"/>
      <c r="J281" s="38"/>
    </row>
    <row r="282" spans="1:10" ht="15.75" customHeight="1">
      <c r="A282" s="37"/>
      <c r="B282" s="37"/>
      <c r="D282" s="37"/>
      <c r="E282" s="34"/>
      <c r="F282" s="34"/>
      <c r="G282" s="38"/>
      <c r="H282" s="38"/>
      <c r="I282" s="38"/>
      <c r="J282" s="38"/>
    </row>
    <row r="283" spans="1:10" ht="15.75" customHeight="1">
      <c r="A283" s="37"/>
      <c r="B283" s="37"/>
      <c r="D283" s="37"/>
      <c r="E283" s="34"/>
      <c r="F283" s="34"/>
      <c r="G283" s="38"/>
      <c r="H283" s="38"/>
      <c r="I283" s="38"/>
      <c r="J283" s="38"/>
    </row>
    <row r="284" spans="1:10" ht="15.75" customHeight="1">
      <c r="A284" s="37"/>
      <c r="B284" s="37"/>
      <c r="D284" s="37"/>
      <c r="E284" s="34"/>
      <c r="F284" s="34"/>
      <c r="G284" s="38"/>
      <c r="H284" s="38"/>
      <c r="I284" s="38"/>
      <c r="J284" s="38"/>
    </row>
    <row r="285" spans="1:10" ht="15.75" customHeight="1">
      <c r="A285" s="37"/>
      <c r="B285" s="37"/>
      <c r="D285" s="37"/>
      <c r="E285" s="34"/>
      <c r="F285" s="34"/>
      <c r="G285" s="38"/>
      <c r="H285" s="38"/>
      <c r="I285" s="38"/>
      <c r="J285" s="38"/>
    </row>
    <row r="286" spans="1:10" ht="15.75" customHeight="1">
      <c r="A286" s="37"/>
      <c r="B286" s="37"/>
      <c r="D286" s="37"/>
      <c r="E286" s="34"/>
      <c r="F286" s="34"/>
      <c r="G286" s="38"/>
      <c r="H286" s="38"/>
      <c r="I286" s="38"/>
      <c r="J286" s="38"/>
    </row>
    <row r="287" spans="1:10" ht="15.75" customHeight="1">
      <c r="A287" s="37"/>
      <c r="B287" s="37"/>
      <c r="D287" s="37"/>
      <c r="E287" s="34"/>
      <c r="F287" s="34"/>
      <c r="G287" s="38"/>
      <c r="H287" s="38"/>
      <c r="I287" s="38"/>
      <c r="J287" s="38"/>
    </row>
    <row r="288" spans="1:10" ht="15.75" customHeight="1">
      <c r="A288" s="37"/>
      <c r="B288" s="37"/>
      <c r="D288" s="37"/>
      <c r="E288" s="34"/>
      <c r="F288" s="34"/>
      <c r="G288" s="38"/>
      <c r="H288" s="38"/>
      <c r="I288" s="38"/>
      <c r="J288" s="38"/>
    </row>
    <row r="289" spans="1:10" ht="15.75" customHeight="1">
      <c r="A289" s="37"/>
      <c r="B289" s="37"/>
      <c r="D289" s="37"/>
      <c r="E289" s="34"/>
      <c r="F289" s="34"/>
      <c r="G289" s="38"/>
      <c r="H289" s="38"/>
      <c r="I289" s="38"/>
      <c r="J289" s="38"/>
    </row>
    <row r="290" spans="1:10" ht="15.75" customHeight="1">
      <c r="A290" s="37"/>
      <c r="B290" s="37"/>
      <c r="D290" s="37"/>
      <c r="E290" s="34"/>
      <c r="F290" s="34"/>
      <c r="G290" s="38"/>
      <c r="H290" s="38"/>
      <c r="I290" s="38"/>
      <c r="J290" s="38"/>
    </row>
    <row r="291" spans="1:10" ht="15.75" customHeight="1">
      <c r="A291" s="37"/>
      <c r="B291" s="37"/>
      <c r="D291" s="37"/>
      <c r="E291" s="34"/>
      <c r="F291" s="34"/>
      <c r="G291" s="38"/>
      <c r="H291" s="38"/>
      <c r="I291" s="38"/>
      <c r="J291" s="38"/>
    </row>
    <row r="292" spans="1:10" ht="15.75" customHeight="1">
      <c r="A292" s="37"/>
      <c r="B292" s="37"/>
      <c r="D292" s="37"/>
      <c r="E292" s="34"/>
      <c r="F292" s="34"/>
      <c r="G292" s="38"/>
      <c r="H292" s="38"/>
      <c r="I292" s="38"/>
      <c r="J292" s="38"/>
    </row>
    <row r="293" spans="1:10" ht="15.75" customHeight="1">
      <c r="A293" s="37"/>
      <c r="B293" s="37"/>
      <c r="D293" s="37"/>
      <c r="E293" s="34"/>
      <c r="F293" s="34"/>
      <c r="G293" s="38"/>
      <c r="H293" s="38"/>
      <c r="I293" s="38"/>
      <c r="J293" s="38"/>
    </row>
    <row r="294" spans="1:10" ht="15.75" customHeight="1">
      <c r="A294" s="37"/>
      <c r="B294" s="37"/>
      <c r="D294" s="37"/>
      <c r="E294" s="34"/>
      <c r="F294" s="34"/>
      <c r="G294" s="38"/>
      <c r="H294" s="38"/>
      <c r="I294" s="38"/>
      <c r="J294" s="38"/>
    </row>
    <row r="295" spans="1:10" ht="15.75" customHeight="1">
      <c r="A295" s="37"/>
      <c r="B295" s="37"/>
      <c r="D295" s="37"/>
      <c r="E295" s="34"/>
      <c r="F295" s="34"/>
      <c r="G295" s="38"/>
      <c r="H295" s="38"/>
      <c r="I295" s="38"/>
      <c r="J295" s="38"/>
    </row>
    <row r="296" spans="1:10" ht="15.75" customHeight="1">
      <c r="A296" s="37"/>
      <c r="B296" s="37"/>
      <c r="D296" s="37"/>
      <c r="E296" s="34"/>
      <c r="F296" s="34"/>
      <c r="G296" s="38"/>
      <c r="H296" s="38"/>
      <c r="I296" s="38"/>
      <c r="J296" s="38"/>
    </row>
    <row r="297" spans="1:10" ht="15.75" customHeight="1">
      <c r="A297" s="37"/>
      <c r="B297" s="37"/>
      <c r="D297" s="37"/>
      <c r="E297" s="34"/>
      <c r="F297" s="34"/>
      <c r="G297" s="38"/>
      <c r="H297" s="38"/>
      <c r="I297" s="38"/>
      <c r="J297" s="38"/>
    </row>
    <row r="298" spans="1:10" ht="15.75" customHeight="1">
      <c r="A298" s="37"/>
      <c r="B298" s="37"/>
      <c r="D298" s="37"/>
      <c r="E298" s="34"/>
      <c r="F298" s="34"/>
      <c r="G298" s="38"/>
      <c r="H298" s="38"/>
      <c r="I298" s="38"/>
      <c r="J298" s="38"/>
    </row>
    <row r="299" spans="1:10" ht="15.75" customHeight="1">
      <c r="A299" s="37"/>
      <c r="B299" s="37"/>
      <c r="D299" s="37"/>
      <c r="E299" s="34"/>
      <c r="F299" s="34"/>
      <c r="G299" s="38"/>
      <c r="H299" s="38"/>
      <c r="I299" s="38"/>
      <c r="J299" s="38"/>
    </row>
    <row r="300" spans="1:10" ht="15.75" customHeight="1">
      <c r="A300" s="37"/>
      <c r="B300" s="37"/>
      <c r="D300" s="37"/>
      <c r="E300" s="34"/>
      <c r="F300" s="34"/>
      <c r="G300" s="38"/>
      <c r="H300" s="38"/>
      <c r="I300" s="38"/>
      <c r="J300" s="38"/>
    </row>
    <row r="301" spans="1:10" ht="15.75" customHeight="1">
      <c r="A301" s="37"/>
      <c r="B301" s="37"/>
      <c r="D301" s="37"/>
      <c r="E301" s="34"/>
      <c r="F301" s="34"/>
      <c r="G301" s="38"/>
      <c r="H301" s="38"/>
      <c r="I301" s="38"/>
      <c r="J301" s="38"/>
    </row>
    <row r="302" spans="1:10" ht="15.75" customHeight="1">
      <c r="A302" s="37"/>
      <c r="B302" s="37"/>
      <c r="D302" s="37"/>
      <c r="E302" s="34"/>
      <c r="F302" s="34"/>
      <c r="G302" s="38"/>
      <c r="H302" s="38"/>
      <c r="I302" s="38"/>
      <c r="J302" s="38"/>
    </row>
    <row r="303" spans="1:10" ht="15.75" customHeight="1">
      <c r="A303" s="37"/>
      <c r="B303" s="37"/>
      <c r="D303" s="37"/>
      <c r="E303" s="34"/>
      <c r="F303" s="34"/>
      <c r="G303" s="38"/>
      <c r="H303" s="38"/>
      <c r="I303" s="38"/>
      <c r="J303" s="38"/>
    </row>
    <row r="304" spans="1:10" ht="15.75" customHeight="1">
      <c r="A304" s="37"/>
      <c r="B304" s="37"/>
      <c r="D304" s="37"/>
      <c r="E304" s="34"/>
      <c r="F304" s="34"/>
      <c r="G304" s="38"/>
      <c r="H304" s="38"/>
      <c r="I304" s="38"/>
      <c r="J304" s="38"/>
    </row>
    <row r="305" spans="1:10" ht="15.75" customHeight="1">
      <c r="A305" s="37"/>
      <c r="B305" s="37"/>
      <c r="D305" s="37"/>
      <c r="E305" s="34"/>
      <c r="F305" s="34"/>
      <c r="G305" s="38"/>
      <c r="H305" s="38"/>
      <c r="I305" s="38"/>
      <c r="J305" s="38"/>
    </row>
    <row r="306" spans="1:10" ht="15.75" customHeight="1">
      <c r="A306" s="37"/>
      <c r="B306" s="37"/>
      <c r="D306" s="37"/>
      <c r="E306" s="34"/>
      <c r="F306" s="34"/>
      <c r="G306" s="38"/>
      <c r="H306" s="38"/>
      <c r="I306" s="38"/>
      <c r="J306" s="38"/>
    </row>
    <row r="307" spans="1:10" ht="15.75" customHeight="1">
      <c r="A307" s="37"/>
      <c r="B307" s="37"/>
      <c r="D307" s="37"/>
      <c r="E307" s="34"/>
      <c r="F307" s="34"/>
      <c r="G307" s="38"/>
      <c r="H307" s="38"/>
      <c r="I307" s="38"/>
      <c r="J307" s="38"/>
    </row>
    <row r="308" spans="1:10" ht="15.75" customHeight="1">
      <c r="A308" s="37"/>
      <c r="B308" s="37"/>
      <c r="D308" s="37"/>
      <c r="E308" s="34"/>
      <c r="F308" s="34"/>
      <c r="G308" s="38"/>
      <c r="H308" s="38"/>
      <c r="I308" s="38"/>
      <c r="J308" s="38"/>
    </row>
    <row r="309" spans="1:10" ht="15.75" customHeight="1">
      <c r="A309" s="37"/>
      <c r="B309" s="37"/>
      <c r="D309" s="37"/>
      <c r="E309" s="34"/>
      <c r="F309" s="34"/>
      <c r="G309" s="38"/>
      <c r="H309" s="38"/>
      <c r="I309" s="38"/>
      <c r="J309" s="38"/>
    </row>
    <row r="310" spans="1:10" ht="15.75" customHeight="1">
      <c r="A310" s="37"/>
      <c r="B310" s="37"/>
      <c r="D310" s="37"/>
      <c r="E310" s="34"/>
      <c r="F310" s="34"/>
      <c r="G310" s="38"/>
      <c r="H310" s="38"/>
      <c r="I310" s="38"/>
      <c r="J310" s="38"/>
    </row>
    <row r="311" spans="1:10" ht="15.75" customHeight="1">
      <c r="A311" s="37"/>
      <c r="B311" s="37"/>
      <c r="D311" s="37"/>
      <c r="E311" s="34"/>
      <c r="F311" s="34"/>
      <c r="G311" s="38"/>
      <c r="H311" s="38"/>
      <c r="I311" s="38"/>
      <c r="J311" s="38"/>
    </row>
    <row r="312" spans="1:10" ht="15.75" customHeight="1">
      <c r="A312" s="37"/>
      <c r="B312" s="37"/>
      <c r="D312" s="37"/>
      <c r="E312" s="34"/>
      <c r="F312" s="34"/>
      <c r="G312" s="38"/>
      <c r="H312" s="38"/>
      <c r="I312" s="38"/>
      <c r="J312" s="38"/>
    </row>
    <row r="313" spans="1:10" ht="15.75" customHeight="1">
      <c r="A313" s="37"/>
      <c r="B313" s="37"/>
      <c r="D313" s="37"/>
      <c r="E313" s="34"/>
      <c r="F313" s="34"/>
      <c r="G313" s="38"/>
      <c r="H313" s="38"/>
      <c r="I313" s="38"/>
      <c r="J313" s="38"/>
    </row>
    <row r="314" spans="1:10" ht="15.75" customHeight="1">
      <c r="A314" s="37"/>
      <c r="B314" s="37"/>
      <c r="D314" s="37"/>
      <c r="E314" s="34"/>
      <c r="F314" s="34"/>
      <c r="G314" s="38"/>
      <c r="H314" s="38"/>
      <c r="I314" s="38"/>
      <c r="J314" s="38"/>
    </row>
    <row r="315" spans="1:10" ht="15.75" customHeight="1">
      <c r="A315" s="37"/>
      <c r="B315" s="37"/>
      <c r="D315" s="37"/>
      <c r="E315" s="34"/>
      <c r="F315" s="34"/>
      <c r="G315" s="38"/>
      <c r="H315" s="38"/>
      <c r="I315" s="38"/>
      <c r="J315" s="38"/>
    </row>
    <row r="316" spans="1:10" ht="15.75" customHeight="1">
      <c r="A316" s="37"/>
      <c r="B316" s="37"/>
      <c r="D316" s="37"/>
      <c r="E316" s="34"/>
      <c r="F316" s="34"/>
      <c r="G316" s="38"/>
      <c r="H316" s="38"/>
      <c r="I316" s="38"/>
      <c r="J316" s="38"/>
    </row>
    <row r="317" spans="1:10" ht="15.75" customHeight="1">
      <c r="A317" s="37"/>
      <c r="B317" s="37"/>
      <c r="D317" s="37"/>
      <c r="E317" s="34"/>
      <c r="F317" s="34"/>
      <c r="G317" s="38"/>
      <c r="H317" s="38"/>
      <c r="I317" s="38"/>
      <c r="J317" s="38"/>
    </row>
    <row r="318" spans="1:10" ht="15.75" customHeight="1">
      <c r="A318" s="37"/>
      <c r="B318" s="37"/>
      <c r="D318" s="37"/>
      <c r="E318" s="34"/>
      <c r="F318" s="34"/>
      <c r="G318" s="38"/>
      <c r="H318" s="38"/>
      <c r="I318" s="38"/>
      <c r="J318" s="38"/>
    </row>
    <row r="319" spans="1:10" ht="15.75" customHeight="1">
      <c r="A319" s="37"/>
      <c r="B319" s="37"/>
      <c r="D319" s="37"/>
      <c r="E319" s="34"/>
      <c r="F319" s="34"/>
      <c r="G319" s="38"/>
      <c r="H319" s="38"/>
      <c r="I319" s="38"/>
      <c r="J319" s="38"/>
    </row>
    <row r="320" spans="1:10" ht="15.75" customHeight="1">
      <c r="A320" s="37"/>
      <c r="B320" s="37"/>
      <c r="D320" s="37"/>
      <c r="E320" s="34"/>
      <c r="F320" s="34"/>
      <c r="G320" s="38"/>
      <c r="H320" s="38"/>
      <c r="I320" s="38"/>
      <c r="J320" s="38"/>
    </row>
    <row r="321" spans="1:10" ht="15.75" customHeight="1">
      <c r="A321" s="37"/>
      <c r="B321" s="37"/>
      <c r="D321" s="37"/>
      <c r="E321" s="34"/>
      <c r="F321" s="34"/>
      <c r="G321" s="38"/>
      <c r="H321" s="38"/>
      <c r="I321" s="38"/>
      <c r="J321" s="38"/>
    </row>
    <row r="322" spans="1:10" ht="15.75" customHeight="1">
      <c r="A322" s="37"/>
      <c r="B322" s="37"/>
      <c r="D322" s="37"/>
      <c r="E322" s="34"/>
      <c r="F322" s="34"/>
      <c r="G322" s="38"/>
      <c r="H322" s="38"/>
      <c r="I322" s="38"/>
      <c r="J322" s="38"/>
    </row>
    <row r="323" spans="1:10" ht="15.75" customHeight="1">
      <c r="A323" s="37"/>
      <c r="B323" s="37"/>
      <c r="D323" s="37"/>
      <c r="E323" s="34"/>
      <c r="F323" s="34"/>
      <c r="G323" s="38"/>
      <c r="H323" s="38"/>
      <c r="I323" s="38"/>
      <c r="J323" s="38"/>
    </row>
    <row r="324" spans="1:10" ht="15.75" customHeight="1">
      <c r="A324" s="37"/>
      <c r="B324" s="37"/>
      <c r="D324" s="37"/>
      <c r="E324" s="34"/>
      <c r="F324" s="34"/>
      <c r="G324" s="38"/>
      <c r="H324" s="38"/>
      <c r="I324" s="38"/>
      <c r="J324" s="38"/>
    </row>
    <row r="325" spans="1:10" ht="15.75" customHeight="1">
      <c r="A325" s="37"/>
      <c r="B325" s="37"/>
      <c r="D325" s="37"/>
      <c r="E325" s="34"/>
      <c r="F325" s="34"/>
      <c r="G325" s="38"/>
      <c r="H325" s="38"/>
      <c r="I325" s="38"/>
      <c r="J325" s="38"/>
    </row>
    <row r="326" spans="1:10" ht="15.75" customHeight="1">
      <c r="A326" s="37"/>
      <c r="B326" s="37"/>
      <c r="D326" s="37"/>
      <c r="E326" s="34"/>
      <c r="F326" s="34"/>
      <c r="G326" s="38"/>
      <c r="H326" s="38"/>
      <c r="I326" s="38"/>
      <c r="J326" s="38"/>
    </row>
    <row r="327" spans="1:10" ht="15.75" customHeight="1">
      <c r="A327" s="37"/>
      <c r="B327" s="37"/>
      <c r="D327" s="37"/>
      <c r="E327" s="34"/>
      <c r="F327" s="34"/>
      <c r="G327" s="38"/>
      <c r="H327" s="38"/>
      <c r="I327" s="38"/>
      <c r="J327" s="38"/>
    </row>
    <row r="328" spans="1:10" ht="15.75" customHeight="1">
      <c r="A328" s="37"/>
      <c r="B328" s="37"/>
      <c r="D328" s="37"/>
      <c r="E328" s="34"/>
      <c r="F328" s="34"/>
      <c r="G328" s="38"/>
      <c r="H328" s="38"/>
      <c r="I328" s="38"/>
      <c r="J328" s="38"/>
    </row>
    <row r="329" spans="1:10" ht="15.75" customHeight="1">
      <c r="A329" s="37"/>
      <c r="B329" s="37"/>
      <c r="D329" s="37"/>
      <c r="E329" s="34"/>
      <c r="F329" s="34"/>
      <c r="G329" s="38"/>
      <c r="H329" s="38"/>
      <c r="I329" s="38"/>
      <c r="J329" s="38"/>
    </row>
    <row r="330" spans="1:10" ht="15.75" customHeight="1">
      <c r="A330" s="37"/>
      <c r="B330" s="37"/>
      <c r="D330" s="37"/>
      <c r="E330" s="34"/>
      <c r="F330" s="34"/>
      <c r="G330" s="38"/>
      <c r="H330" s="38"/>
      <c r="I330" s="38"/>
      <c r="J330" s="38"/>
    </row>
    <row r="331" spans="1:10" ht="15.75" customHeight="1">
      <c r="A331" s="37"/>
      <c r="B331" s="37"/>
      <c r="D331" s="37"/>
      <c r="E331" s="34"/>
      <c r="F331" s="34"/>
      <c r="G331" s="38"/>
      <c r="H331" s="38"/>
      <c r="I331" s="38"/>
      <c r="J331" s="38"/>
    </row>
    <row r="332" spans="1:10" ht="15.75" customHeight="1">
      <c r="A332" s="37"/>
      <c r="B332" s="37"/>
      <c r="D332" s="37"/>
      <c r="E332" s="34"/>
      <c r="F332" s="34"/>
      <c r="G332" s="38"/>
      <c r="H332" s="38"/>
      <c r="I332" s="38"/>
      <c r="J332" s="38"/>
    </row>
    <row r="333" spans="1:10" ht="15.75" customHeight="1">
      <c r="A333" s="37"/>
      <c r="B333" s="37"/>
      <c r="D333" s="37"/>
      <c r="E333" s="34"/>
      <c r="F333" s="34"/>
      <c r="G333" s="38"/>
      <c r="H333" s="38"/>
      <c r="I333" s="38"/>
      <c r="J333" s="38"/>
    </row>
    <row r="334" spans="1:10" ht="15.75" customHeight="1">
      <c r="A334" s="37"/>
      <c r="B334" s="37"/>
      <c r="D334" s="37"/>
      <c r="E334" s="34"/>
      <c r="F334" s="34"/>
      <c r="G334" s="38"/>
      <c r="H334" s="38"/>
      <c r="I334" s="38"/>
      <c r="J334" s="38"/>
    </row>
    <row r="335" spans="1:10" ht="15.75" customHeight="1">
      <c r="A335" s="37"/>
      <c r="B335" s="37"/>
      <c r="D335" s="37"/>
      <c r="E335" s="34"/>
      <c r="F335" s="34"/>
      <c r="G335" s="38"/>
      <c r="H335" s="38"/>
      <c r="I335" s="38"/>
      <c r="J335" s="38"/>
    </row>
    <row r="336" spans="1:10" ht="15.75" customHeight="1">
      <c r="A336" s="37"/>
      <c r="B336" s="37"/>
      <c r="D336" s="37"/>
      <c r="E336" s="34"/>
      <c r="F336" s="34"/>
      <c r="G336" s="38"/>
      <c r="H336" s="38"/>
      <c r="I336" s="38"/>
      <c r="J336" s="38"/>
    </row>
    <row r="337" spans="1:10" ht="15.75" customHeight="1">
      <c r="A337" s="37"/>
      <c r="B337" s="37"/>
      <c r="D337" s="37"/>
      <c r="E337" s="34"/>
      <c r="F337" s="34"/>
      <c r="G337" s="38"/>
      <c r="H337" s="38"/>
      <c r="I337" s="38"/>
      <c r="J337" s="38"/>
    </row>
    <row r="338" spans="1:10" ht="15.75" customHeight="1">
      <c r="A338" s="37"/>
      <c r="B338" s="37"/>
      <c r="D338" s="37"/>
      <c r="E338" s="34"/>
      <c r="F338" s="34"/>
      <c r="G338" s="38"/>
      <c r="H338" s="38"/>
      <c r="I338" s="38"/>
      <c r="J338" s="38"/>
    </row>
    <row r="339" spans="1:10" ht="15.75" customHeight="1">
      <c r="A339" s="37"/>
      <c r="B339" s="37"/>
      <c r="D339" s="37"/>
      <c r="E339" s="34"/>
      <c r="F339" s="34"/>
      <c r="G339" s="38"/>
      <c r="H339" s="38"/>
      <c r="I339" s="38"/>
      <c r="J339" s="38"/>
    </row>
    <row r="340" spans="1:10" ht="15.75" customHeight="1">
      <c r="A340" s="37"/>
      <c r="B340" s="37"/>
      <c r="D340" s="37"/>
      <c r="E340" s="34"/>
      <c r="F340" s="34"/>
      <c r="G340" s="38"/>
      <c r="H340" s="38"/>
      <c r="I340" s="38"/>
      <c r="J340" s="38"/>
    </row>
    <row r="341" spans="1:10" ht="15.75" customHeight="1">
      <c r="A341" s="37"/>
      <c r="B341" s="37"/>
      <c r="D341" s="37"/>
      <c r="E341" s="34"/>
      <c r="F341" s="34"/>
      <c r="G341" s="38"/>
      <c r="H341" s="38"/>
      <c r="I341" s="38"/>
      <c r="J341" s="38"/>
    </row>
    <row r="342" spans="1:10" ht="15.75" customHeight="1">
      <c r="A342" s="37"/>
      <c r="B342" s="37"/>
      <c r="D342" s="37"/>
      <c r="E342" s="34"/>
      <c r="F342" s="34"/>
      <c r="G342" s="38"/>
      <c r="H342" s="38"/>
      <c r="I342" s="38"/>
      <c r="J342" s="38"/>
    </row>
    <row r="343" spans="1:10" ht="15.75" customHeight="1">
      <c r="A343" s="37"/>
      <c r="B343" s="37"/>
      <c r="D343" s="37"/>
      <c r="E343" s="34"/>
      <c r="F343" s="34"/>
      <c r="G343" s="38"/>
      <c r="H343" s="38"/>
      <c r="I343" s="38"/>
      <c r="J343" s="38"/>
    </row>
    <row r="344" spans="1:10" ht="15.75" customHeight="1">
      <c r="A344" s="37"/>
      <c r="B344" s="37"/>
      <c r="D344" s="37"/>
      <c r="E344" s="34"/>
      <c r="F344" s="34"/>
      <c r="G344" s="38"/>
      <c r="H344" s="38"/>
      <c r="I344" s="38"/>
      <c r="J344" s="38"/>
    </row>
    <row r="345" spans="1:10" ht="15.75" customHeight="1">
      <c r="A345" s="37"/>
      <c r="B345" s="37"/>
      <c r="D345" s="37"/>
      <c r="E345" s="34"/>
      <c r="F345" s="34"/>
      <c r="G345" s="38"/>
      <c r="H345" s="38"/>
      <c r="I345" s="38"/>
      <c r="J345" s="38"/>
    </row>
    <row r="346" spans="1:10" ht="15.75" customHeight="1">
      <c r="A346" s="37"/>
      <c r="B346" s="37"/>
      <c r="D346" s="37"/>
      <c r="E346" s="34"/>
      <c r="F346" s="34"/>
      <c r="G346" s="38"/>
      <c r="H346" s="38"/>
      <c r="I346" s="38"/>
      <c r="J346" s="38"/>
    </row>
    <row r="347" spans="1:10" ht="15.75" customHeight="1">
      <c r="A347" s="37"/>
      <c r="B347" s="37"/>
      <c r="D347" s="37"/>
      <c r="E347" s="34"/>
      <c r="F347" s="34"/>
      <c r="G347" s="38"/>
      <c r="H347" s="38"/>
      <c r="I347" s="38"/>
      <c r="J347" s="38"/>
    </row>
    <row r="348" spans="1:10" ht="15.75" customHeight="1">
      <c r="A348" s="37"/>
      <c r="B348" s="37"/>
      <c r="D348" s="37"/>
      <c r="E348" s="34"/>
      <c r="F348" s="34"/>
      <c r="G348" s="38"/>
      <c r="H348" s="38"/>
      <c r="I348" s="38"/>
      <c r="J348" s="38"/>
    </row>
    <row r="349" spans="1:10" ht="15.75" customHeight="1">
      <c r="A349" s="37"/>
      <c r="B349" s="37"/>
      <c r="D349" s="37"/>
      <c r="E349" s="34"/>
      <c r="F349" s="34"/>
      <c r="G349" s="38"/>
      <c r="H349" s="38"/>
      <c r="I349" s="38"/>
      <c r="J349" s="38"/>
    </row>
    <row r="350" spans="1:10" ht="15.75" customHeight="1">
      <c r="A350" s="37"/>
      <c r="B350" s="37"/>
      <c r="D350" s="37"/>
      <c r="E350" s="34"/>
      <c r="F350" s="34"/>
      <c r="G350" s="38"/>
      <c r="H350" s="38"/>
      <c r="I350" s="38"/>
      <c r="J350" s="38"/>
    </row>
    <row r="351" spans="1:10" ht="15.75" customHeight="1">
      <c r="A351" s="37"/>
      <c r="B351" s="37"/>
      <c r="D351" s="37"/>
      <c r="E351" s="34"/>
      <c r="F351" s="34"/>
      <c r="G351" s="38"/>
      <c r="H351" s="38"/>
      <c r="I351" s="38"/>
      <c r="J351" s="38"/>
    </row>
    <row r="352" spans="1:10" ht="15.75" customHeight="1">
      <c r="A352" s="37"/>
      <c r="B352" s="37"/>
      <c r="D352" s="37"/>
      <c r="E352" s="34"/>
      <c r="F352" s="34"/>
      <c r="G352" s="38"/>
      <c r="H352" s="38"/>
      <c r="I352" s="38"/>
      <c r="J352" s="38"/>
    </row>
    <row r="353" spans="1:10" ht="15.75" customHeight="1">
      <c r="A353" s="37"/>
      <c r="B353" s="37"/>
      <c r="D353" s="37"/>
      <c r="E353" s="34"/>
      <c r="F353" s="34"/>
      <c r="G353" s="38"/>
      <c r="H353" s="38"/>
      <c r="I353" s="38"/>
      <c r="J353" s="38"/>
    </row>
    <row r="354" spans="1:10" ht="15.75" customHeight="1">
      <c r="A354" s="37"/>
      <c r="B354" s="37"/>
      <c r="D354" s="37"/>
      <c r="E354" s="34"/>
      <c r="F354" s="34"/>
      <c r="G354" s="38"/>
      <c r="H354" s="38"/>
      <c r="I354" s="38"/>
      <c r="J354" s="38"/>
    </row>
    <row r="355" spans="1:10" ht="15.75" customHeight="1">
      <c r="A355" s="37"/>
      <c r="B355" s="37"/>
      <c r="D355" s="37"/>
      <c r="E355" s="34"/>
      <c r="F355" s="34"/>
      <c r="G355" s="38"/>
      <c r="H355" s="38"/>
      <c r="I355" s="38"/>
      <c r="J355" s="38"/>
    </row>
    <row r="356" spans="1:10" ht="15.75" customHeight="1">
      <c r="A356" s="37"/>
      <c r="B356" s="37"/>
      <c r="D356" s="37"/>
      <c r="E356" s="34"/>
      <c r="F356" s="34"/>
      <c r="G356" s="38"/>
      <c r="H356" s="38"/>
      <c r="I356" s="38"/>
      <c r="J356" s="38"/>
    </row>
    <row r="357" spans="1:10" ht="15.75" customHeight="1">
      <c r="A357" s="37"/>
      <c r="B357" s="37"/>
      <c r="D357" s="37"/>
      <c r="E357" s="34"/>
      <c r="F357" s="34"/>
      <c r="G357" s="38"/>
      <c r="H357" s="38"/>
      <c r="I357" s="38"/>
      <c r="J357" s="38"/>
    </row>
    <row r="358" spans="1:10" ht="15.75" customHeight="1">
      <c r="A358" s="37"/>
      <c r="B358" s="37"/>
      <c r="D358" s="37"/>
      <c r="E358" s="34"/>
      <c r="F358" s="34"/>
      <c r="G358" s="38"/>
      <c r="H358" s="38"/>
      <c r="I358" s="38"/>
      <c r="J358" s="38"/>
    </row>
    <row r="359" spans="1:10" ht="15.75" customHeight="1">
      <c r="A359" s="37"/>
      <c r="B359" s="37"/>
      <c r="D359" s="37"/>
      <c r="E359" s="34"/>
      <c r="F359" s="34"/>
      <c r="G359" s="38"/>
      <c r="H359" s="38"/>
      <c r="I359" s="38"/>
      <c r="J359" s="38"/>
    </row>
    <row r="360" spans="1:10" ht="15.75" customHeight="1">
      <c r="A360" s="37"/>
      <c r="B360" s="37"/>
      <c r="D360" s="37"/>
      <c r="E360" s="34"/>
      <c r="F360" s="34"/>
      <c r="G360" s="38"/>
      <c r="H360" s="38"/>
      <c r="I360" s="38"/>
      <c r="J360" s="38"/>
    </row>
    <row r="361" spans="1:10" ht="15.75" customHeight="1">
      <c r="A361" s="37"/>
      <c r="B361" s="37"/>
      <c r="D361" s="37"/>
      <c r="E361" s="34"/>
      <c r="F361" s="34"/>
      <c r="G361" s="38"/>
      <c r="H361" s="38"/>
      <c r="I361" s="38"/>
      <c r="J361" s="38"/>
    </row>
    <row r="362" spans="1:10" ht="15.75" customHeight="1">
      <c r="A362" s="37"/>
      <c r="B362" s="37"/>
      <c r="D362" s="37"/>
      <c r="E362" s="34"/>
      <c r="F362" s="34"/>
      <c r="G362" s="38"/>
      <c r="H362" s="38"/>
      <c r="I362" s="38"/>
      <c r="J362" s="38"/>
    </row>
    <row r="363" spans="1:10" ht="15.75" customHeight="1">
      <c r="A363" s="37"/>
      <c r="B363" s="37"/>
      <c r="D363" s="37"/>
      <c r="E363" s="34"/>
      <c r="F363" s="34"/>
      <c r="G363" s="38"/>
      <c r="H363" s="38"/>
      <c r="I363" s="38"/>
      <c r="J363" s="38"/>
    </row>
    <row r="364" spans="1:10" ht="15.75" customHeight="1">
      <c r="A364" s="37"/>
      <c r="B364" s="37"/>
      <c r="D364" s="37"/>
      <c r="E364" s="34"/>
      <c r="F364" s="34"/>
      <c r="G364" s="38"/>
      <c r="H364" s="38"/>
      <c r="I364" s="38"/>
      <c r="J364" s="38"/>
    </row>
    <row r="365" spans="1:10" ht="15.75" customHeight="1">
      <c r="A365" s="37"/>
      <c r="B365" s="37"/>
      <c r="D365" s="37"/>
      <c r="E365" s="34"/>
      <c r="F365" s="34"/>
      <c r="G365" s="38"/>
      <c r="H365" s="38"/>
      <c r="I365" s="38"/>
      <c r="J365" s="38"/>
    </row>
    <row r="366" spans="1:10" ht="15.75" customHeight="1">
      <c r="A366" s="37"/>
      <c r="B366" s="37"/>
      <c r="D366" s="37"/>
      <c r="E366" s="34"/>
      <c r="F366" s="34"/>
      <c r="G366" s="38"/>
      <c r="H366" s="38"/>
      <c r="I366" s="38"/>
      <c r="J366" s="38"/>
    </row>
    <row r="367" spans="1:10" ht="15.75" customHeight="1">
      <c r="A367" s="37"/>
      <c r="B367" s="37"/>
      <c r="D367" s="37"/>
      <c r="E367" s="34"/>
      <c r="F367" s="34"/>
      <c r="G367" s="38"/>
      <c r="H367" s="38"/>
      <c r="I367" s="38"/>
      <c r="J367" s="38"/>
    </row>
    <row r="368" spans="1:10" ht="15.75" customHeight="1">
      <c r="A368" s="37"/>
      <c r="B368" s="37"/>
      <c r="D368" s="37"/>
      <c r="E368" s="34"/>
      <c r="F368" s="34"/>
      <c r="G368" s="38"/>
      <c r="H368" s="38"/>
      <c r="I368" s="38"/>
      <c r="J368" s="38"/>
    </row>
    <row r="369" spans="1:10" ht="15.75" customHeight="1">
      <c r="A369" s="37"/>
      <c r="B369" s="37"/>
      <c r="D369" s="37"/>
      <c r="E369" s="34"/>
      <c r="F369" s="34"/>
      <c r="G369" s="38"/>
      <c r="H369" s="38"/>
      <c r="I369" s="38"/>
      <c r="J369" s="38"/>
    </row>
    <row r="370" spans="1:10" ht="15.75" customHeight="1">
      <c r="A370" s="37"/>
      <c r="B370" s="37"/>
      <c r="D370" s="37"/>
      <c r="E370" s="34"/>
      <c r="F370" s="34"/>
      <c r="G370" s="38"/>
      <c r="H370" s="38"/>
      <c r="I370" s="38"/>
      <c r="J370" s="38"/>
    </row>
    <row r="371" spans="1:10" ht="15.75" customHeight="1">
      <c r="A371" s="37"/>
      <c r="B371" s="37"/>
      <c r="D371" s="37"/>
      <c r="E371" s="34"/>
      <c r="F371" s="34"/>
      <c r="G371" s="38"/>
      <c r="H371" s="38"/>
      <c r="I371" s="38"/>
      <c r="J371" s="38"/>
    </row>
    <row r="372" spans="1:10" ht="15.75" customHeight="1">
      <c r="A372" s="37"/>
      <c r="B372" s="37"/>
      <c r="D372" s="37"/>
      <c r="E372" s="34"/>
      <c r="F372" s="34"/>
      <c r="G372" s="38"/>
      <c r="H372" s="38"/>
      <c r="I372" s="38"/>
      <c r="J372" s="38"/>
    </row>
    <row r="373" spans="1:10" ht="15.75" customHeight="1">
      <c r="A373" s="37"/>
      <c r="B373" s="37"/>
      <c r="D373" s="37"/>
      <c r="E373" s="34"/>
      <c r="F373" s="34"/>
      <c r="G373" s="38"/>
      <c r="H373" s="38"/>
      <c r="I373" s="38"/>
      <c r="J373" s="38"/>
    </row>
    <row r="374" spans="1:10" ht="15.75" customHeight="1">
      <c r="A374" s="37"/>
      <c r="B374" s="37"/>
      <c r="D374" s="37"/>
      <c r="E374" s="34"/>
      <c r="F374" s="34"/>
      <c r="G374" s="38"/>
      <c r="H374" s="38"/>
      <c r="I374" s="38"/>
      <c r="J374" s="38"/>
    </row>
    <row r="375" spans="1:10" ht="15.75" customHeight="1">
      <c r="A375" s="37"/>
      <c r="B375" s="37"/>
      <c r="D375" s="37"/>
      <c r="E375" s="34"/>
      <c r="F375" s="34"/>
      <c r="G375" s="38"/>
      <c r="H375" s="38"/>
      <c r="I375" s="38"/>
      <c r="J375" s="38"/>
    </row>
    <row r="376" spans="1:10" ht="15.75" customHeight="1">
      <c r="A376" s="37"/>
      <c r="B376" s="37"/>
      <c r="D376" s="37"/>
      <c r="E376" s="34"/>
      <c r="F376" s="34"/>
      <c r="G376" s="38"/>
      <c r="H376" s="38"/>
      <c r="I376" s="38"/>
      <c r="J376" s="38"/>
    </row>
    <row r="377" spans="1:10" ht="15.75" customHeight="1">
      <c r="A377" s="37"/>
      <c r="B377" s="37"/>
      <c r="D377" s="37"/>
      <c r="E377" s="34"/>
      <c r="F377" s="34"/>
      <c r="G377" s="38"/>
      <c r="H377" s="38"/>
      <c r="I377" s="38"/>
      <c r="J377" s="38"/>
    </row>
    <row r="378" spans="1:10" ht="15.75" customHeight="1">
      <c r="A378" s="37"/>
      <c r="B378" s="37"/>
      <c r="D378" s="37"/>
      <c r="E378" s="34"/>
      <c r="F378" s="34"/>
      <c r="G378" s="38"/>
      <c r="H378" s="38"/>
      <c r="I378" s="38"/>
      <c r="J378" s="38"/>
    </row>
    <row r="379" spans="1:10" ht="15.75" customHeight="1">
      <c r="A379" s="37"/>
      <c r="B379" s="37"/>
      <c r="D379" s="37"/>
      <c r="E379" s="34"/>
      <c r="F379" s="34"/>
      <c r="G379" s="38"/>
      <c r="H379" s="38"/>
      <c r="I379" s="38"/>
      <c r="J379" s="38"/>
    </row>
    <row r="380" spans="1:10" ht="15.75" customHeight="1">
      <c r="A380" s="37"/>
      <c r="B380" s="37"/>
      <c r="D380" s="37"/>
      <c r="E380" s="34"/>
      <c r="F380" s="34"/>
      <c r="G380" s="38"/>
      <c r="H380" s="38"/>
      <c r="I380" s="38"/>
      <c r="J380" s="38"/>
    </row>
    <row r="381" spans="1:10" ht="15.75" customHeight="1">
      <c r="A381" s="37"/>
      <c r="B381" s="37"/>
      <c r="D381" s="37"/>
      <c r="E381" s="34"/>
      <c r="F381" s="34"/>
      <c r="G381" s="38"/>
      <c r="H381" s="38"/>
      <c r="I381" s="38"/>
      <c r="J381" s="38"/>
    </row>
    <row r="382" spans="1:10" ht="15.75" customHeight="1">
      <c r="A382" s="37"/>
      <c r="B382" s="37"/>
      <c r="D382" s="37"/>
      <c r="E382" s="34"/>
      <c r="F382" s="34"/>
      <c r="G382" s="38"/>
      <c r="H382" s="38"/>
      <c r="I382" s="38"/>
      <c r="J382" s="38"/>
    </row>
    <row r="383" spans="1:10" ht="15.75" customHeight="1">
      <c r="A383" s="37"/>
      <c r="B383" s="37"/>
      <c r="D383" s="37"/>
      <c r="E383" s="34"/>
      <c r="F383" s="34"/>
      <c r="G383" s="38"/>
      <c r="H383" s="38"/>
      <c r="I383" s="38"/>
      <c r="J383" s="38"/>
    </row>
    <row r="384" spans="1:10" ht="15.75" customHeight="1">
      <c r="A384" s="37"/>
      <c r="B384" s="37"/>
      <c r="D384" s="37"/>
      <c r="E384" s="34"/>
      <c r="F384" s="34"/>
      <c r="G384" s="38"/>
      <c r="H384" s="38"/>
      <c r="I384" s="38"/>
      <c r="J384" s="38"/>
    </row>
    <row r="385" spans="1:10" ht="15.75" customHeight="1">
      <c r="A385" s="37"/>
      <c r="B385" s="37"/>
      <c r="D385" s="37"/>
      <c r="E385" s="34"/>
      <c r="F385" s="34"/>
      <c r="G385" s="38"/>
      <c r="H385" s="38"/>
      <c r="I385" s="38"/>
      <c r="J385" s="38"/>
    </row>
    <row r="386" spans="1:10" ht="15.75" customHeight="1">
      <c r="A386" s="37"/>
      <c r="B386" s="37"/>
      <c r="D386" s="37"/>
      <c r="E386" s="34"/>
      <c r="F386" s="34"/>
      <c r="G386" s="38"/>
      <c r="H386" s="38"/>
      <c r="I386" s="38"/>
      <c r="J386" s="38"/>
    </row>
    <row r="387" spans="1:10" ht="15.75" customHeight="1">
      <c r="A387" s="37"/>
      <c r="B387" s="37"/>
      <c r="D387" s="37"/>
      <c r="E387" s="34"/>
      <c r="F387" s="34"/>
      <c r="G387" s="38"/>
      <c r="H387" s="38"/>
      <c r="I387" s="38"/>
      <c r="J387" s="38"/>
    </row>
    <row r="388" spans="1:10" ht="15.75" customHeight="1">
      <c r="A388" s="37"/>
      <c r="B388" s="37"/>
      <c r="D388" s="37"/>
      <c r="E388" s="34"/>
      <c r="F388" s="34"/>
      <c r="G388" s="38"/>
      <c r="H388" s="38"/>
      <c r="I388" s="38"/>
      <c r="J388" s="38"/>
    </row>
    <row r="389" spans="1:10" ht="15.75" customHeight="1">
      <c r="A389" s="37"/>
      <c r="B389" s="37"/>
      <c r="D389" s="37"/>
      <c r="E389" s="34"/>
      <c r="F389" s="34"/>
      <c r="G389" s="38"/>
      <c r="H389" s="38"/>
      <c r="I389" s="38"/>
      <c r="J389" s="38"/>
    </row>
    <row r="390" spans="1:10" ht="15.75" customHeight="1">
      <c r="A390" s="37"/>
      <c r="B390" s="37"/>
      <c r="D390" s="37"/>
      <c r="E390" s="34"/>
      <c r="F390" s="34"/>
      <c r="G390" s="38"/>
      <c r="H390" s="38"/>
      <c r="I390" s="38"/>
      <c r="J390" s="38"/>
    </row>
    <row r="391" spans="1:10" ht="15.75" customHeight="1">
      <c r="A391" s="37"/>
      <c r="B391" s="37"/>
      <c r="D391" s="37"/>
      <c r="E391" s="34"/>
      <c r="F391" s="34"/>
      <c r="G391" s="38"/>
      <c r="H391" s="38"/>
      <c r="I391" s="38"/>
      <c r="J391" s="38"/>
    </row>
    <row r="392" spans="1:10" ht="15.75" customHeight="1">
      <c r="A392" s="37"/>
      <c r="B392" s="37"/>
      <c r="D392" s="37"/>
      <c r="E392" s="34"/>
      <c r="F392" s="34"/>
      <c r="G392" s="38"/>
      <c r="H392" s="38"/>
      <c r="I392" s="38"/>
      <c r="J392" s="38"/>
    </row>
    <row r="393" spans="1:10" ht="15.75" customHeight="1">
      <c r="A393" s="37"/>
      <c r="B393" s="37"/>
      <c r="D393" s="37"/>
      <c r="E393" s="34"/>
      <c r="F393" s="34"/>
      <c r="G393" s="38"/>
      <c r="H393" s="38"/>
      <c r="I393" s="38"/>
      <c r="J393" s="38"/>
    </row>
    <row r="394" spans="1:10" ht="15.75" customHeight="1">
      <c r="A394" s="37"/>
      <c r="B394" s="37"/>
      <c r="D394" s="37"/>
      <c r="E394" s="34"/>
      <c r="F394" s="34"/>
      <c r="G394" s="38"/>
      <c r="H394" s="38"/>
      <c r="I394" s="38"/>
      <c r="J394" s="38"/>
    </row>
    <row r="395" spans="1:10" ht="15.75" customHeight="1">
      <c r="A395" s="37"/>
      <c r="B395" s="37"/>
      <c r="D395" s="37"/>
      <c r="E395" s="34"/>
      <c r="F395" s="34"/>
      <c r="G395" s="38"/>
      <c r="H395" s="38"/>
      <c r="I395" s="38"/>
      <c r="J395" s="38"/>
    </row>
    <row r="396" spans="1:10" ht="15.75" customHeight="1">
      <c r="A396" s="37"/>
      <c r="B396" s="37"/>
      <c r="D396" s="37"/>
      <c r="E396" s="34"/>
      <c r="F396" s="34"/>
      <c r="G396" s="38"/>
      <c r="H396" s="38"/>
      <c r="I396" s="38"/>
      <c r="J396" s="38"/>
    </row>
    <row r="397" spans="1:10" ht="15.75" customHeight="1">
      <c r="A397" s="37"/>
      <c r="B397" s="37"/>
      <c r="D397" s="37"/>
      <c r="E397" s="34"/>
      <c r="F397" s="34"/>
      <c r="G397" s="38"/>
      <c r="H397" s="38"/>
      <c r="I397" s="38"/>
      <c r="J397" s="38"/>
    </row>
    <row r="398" spans="1:10" ht="15.75" customHeight="1">
      <c r="A398" s="37"/>
      <c r="B398" s="37"/>
      <c r="D398" s="37"/>
      <c r="E398" s="34"/>
      <c r="F398" s="34"/>
      <c r="G398" s="38"/>
      <c r="H398" s="38"/>
      <c r="I398" s="38"/>
      <c r="J398" s="38"/>
    </row>
    <row r="399" spans="1:10" ht="15.75" customHeight="1">
      <c r="A399" s="37"/>
      <c r="B399" s="37"/>
      <c r="D399" s="37"/>
      <c r="E399" s="34"/>
      <c r="F399" s="34"/>
      <c r="G399" s="38"/>
      <c r="H399" s="38"/>
      <c r="I399" s="38"/>
      <c r="J399" s="38"/>
    </row>
    <row r="400" spans="1:10" ht="15.75" customHeight="1">
      <c r="A400" s="37"/>
      <c r="B400" s="37"/>
      <c r="D400" s="37"/>
      <c r="E400" s="34"/>
      <c r="F400" s="34"/>
      <c r="G400" s="38"/>
      <c r="H400" s="38"/>
      <c r="I400" s="38"/>
      <c r="J400" s="38"/>
    </row>
    <row r="401" spans="1:10" ht="15.75" customHeight="1">
      <c r="A401" s="37"/>
      <c r="B401" s="37"/>
      <c r="D401" s="37"/>
      <c r="E401" s="34"/>
      <c r="F401" s="34"/>
      <c r="G401" s="38"/>
      <c r="H401" s="38"/>
      <c r="I401" s="38"/>
      <c r="J401" s="38"/>
    </row>
    <row r="402" spans="1:10" ht="15.75" customHeight="1">
      <c r="A402" s="37"/>
      <c r="B402" s="37"/>
      <c r="D402" s="37"/>
      <c r="E402" s="34"/>
      <c r="F402" s="34"/>
      <c r="G402" s="38"/>
      <c r="H402" s="38"/>
      <c r="I402" s="38"/>
      <c r="J402" s="38"/>
    </row>
    <row r="403" spans="1:10" ht="15.75" customHeight="1">
      <c r="A403" s="37"/>
      <c r="B403" s="37"/>
      <c r="D403" s="37"/>
      <c r="E403" s="34"/>
      <c r="F403" s="34"/>
      <c r="G403" s="38"/>
      <c r="H403" s="38"/>
      <c r="I403" s="38"/>
      <c r="J403" s="38"/>
    </row>
    <row r="404" spans="1:10" ht="15.75" customHeight="1">
      <c r="A404" s="37"/>
      <c r="B404" s="37"/>
      <c r="D404" s="37"/>
      <c r="E404" s="34"/>
      <c r="F404" s="34"/>
      <c r="G404" s="38"/>
      <c r="H404" s="38"/>
      <c r="I404" s="38"/>
      <c r="J404" s="38"/>
    </row>
    <row r="405" spans="1:10" ht="15.75" customHeight="1">
      <c r="A405" s="37"/>
      <c r="B405" s="37"/>
      <c r="D405" s="37"/>
      <c r="E405" s="34"/>
      <c r="F405" s="34"/>
      <c r="G405" s="38"/>
      <c r="H405" s="38"/>
      <c r="I405" s="38"/>
      <c r="J405" s="38"/>
    </row>
    <row r="406" spans="1:10" ht="15.75" customHeight="1">
      <c r="A406" s="37"/>
      <c r="B406" s="37"/>
      <c r="D406" s="37"/>
      <c r="E406" s="34"/>
      <c r="F406" s="34"/>
      <c r="G406" s="38"/>
      <c r="H406" s="38"/>
      <c r="I406" s="38"/>
      <c r="J406" s="38"/>
    </row>
    <row r="407" spans="1:10" ht="15.75" customHeight="1">
      <c r="A407" s="37"/>
      <c r="B407" s="37"/>
      <c r="D407" s="37"/>
      <c r="E407" s="34"/>
      <c r="F407" s="34"/>
      <c r="G407" s="38"/>
      <c r="H407" s="38"/>
      <c r="I407" s="38"/>
      <c r="J407" s="38"/>
    </row>
    <row r="408" spans="1:10" ht="15.75" customHeight="1">
      <c r="A408" s="37"/>
      <c r="B408" s="37"/>
      <c r="D408" s="37"/>
      <c r="E408" s="34"/>
      <c r="F408" s="34"/>
      <c r="G408" s="38"/>
      <c r="H408" s="38"/>
      <c r="I408" s="38"/>
      <c r="J408" s="38"/>
    </row>
    <row r="409" spans="1:10" ht="15.75" customHeight="1">
      <c r="A409" s="37"/>
      <c r="B409" s="37"/>
      <c r="D409" s="37"/>
      <c r="E409" s="34"/>
      <c r="F409" s="34"/>
      <c r="G409" s="38"/>
      <c r="H409" s="38"/>
      <c r="I409" s="38"/>
      <c r="J409" s="38"/>
    </row>
    <row r="410" spans="1:10" ht="15.75" customHeight="1">
      <c r="A410" s="37"/>
      <c r="B410" s="37"/>
      <c r="D410" s="37"/>
      <c r="E410" s="34"/>
      <c r="F410" s="34"/>
      <c r="G410" s="38"/>
      <c r="H410" s="38"/>
      <c r="I410" s="38"/>
      <c r="J410" s="38"/>
    </row>
    <row r="411" spans="1:10" ht="15.75" customHeight="1">
      <c r="A411" s="37"/>
      <c r="B411" s="37"/>
      <c r="D411" s="37"/>
      <c r="E411" s="34"/>
      <c r="F411" s="34"/>
      <c r="G411" s="38"/>
      <c r="H411" s="38"/>
      <c r="I411" s="38"/>
      <c r="J411" s="38"/>
    </row>
    <row r="412" spans="1:10" ht="15.75" customHeight="1">
      <c r="A412" s="37"/>
      <c r="B412" s="37"/>
      <c r="D412" s="37"/>
      <c r="E412" s="34"/>
      <c r="F412" s="34"/>
      <c r="G412" s="38"/>
      <c r="H412" s="38"/>
      <c r="I412" s="38"/>
      <c r="J412" s="38"/>
    </row>
    <row r="413" spans="1:10" ht="15.75" customHeight="1">
      <c r="A413" s="37"/>
      <c r="B413" s="37"/>
      <c r="D413" s="37"/>
      <c r="E413" s="34"/>
      <c r="F413" s="34"/>
      <c r="G413" s="38"/>
      <c r="H413" s="38"/>
      <c r="I413" s="38"/>
      <c r="J413" s="38"/>
    </row>
    <row r="414" spans="1:10" ht="15.75" customHeight="1">
      <c r="A414" s="37"/>
      <c r="B414" s="37"/>
      <c r="D414" s="37"/>
      <c r="E414" s="34"/>
      <c r="F414" s="34"/>
      <c r="G414" s="38"/>
      <c r="H414" s="38"/>
      <c r="I414" s="38"/>
      <c r="J414" s="38"/>
    </row>
    <row r="415" spans="1:10" ht="15.75" customHeight="1">
      <c r="A415" s="37"/>
      <c r="B415" s="37"/>
      <c r="D415" s="37"/>
      <c r="E415" s="34"/>
      <c r="F415" s="34"/>
      <c r="G415" s="38"/>
      <c r="H415" s="38"/>
      <c r="I415" s="38"/>
      <c r="J415" s="38"/>
    </row>
    <row r="416" spans="1:10" ht="15.75" customHeight="1">
      <c r="A416" s="37"/>
      <c r="B416" s="37"/>
      <c r="D416" s="37"/>
      <c r="E416" s="34"/>
      <c r="F416" s="34"/>
      <c r="G416" s="38"/>
      <c r="H416" s="38"/>
      <c r="I416" s="38"/>
      <c r="J416" s="38"/>
    </row>
    <row r="417" spans="1:10" ht="15.75" customHeight="1">
      <c r="A417" s="37"/>
      <c r="B417" s="37"/>
      <c r="D417" s="37"/>
      <c r="E417" s="34"/>
      <c r="F417" s="34"/>
      <c r="G417" s="38"/>
      <c r="H417" s="38"/>
      <c r="I417" s="38"/>
      <c r="J417" s="38"/>
    </row>
    <row r="418" spans="1:10" ht="15.75" customHeight="1">
      <c r="A418" s="37"/>
      <c r="B418" s="37"/>
      <c r="D418" s="37"/>
      <c r="E418" s="34"/>
      <c r="F418" s="34"/>
      <c r="G418" s="38"/>
      <c r="H418" s="38"/>
      <c r="I418" s="38"/>
      <c r="J418" s="38"/>
    </row>
    <row r="419" spans="1:10" ht="15.75" customHeight="1">
      <c r="A419" s="37"/>
      <c r="B419" s="37"/>
      <c r="D419" s="37"/>
      <c r="E419" s="34"/>
      <c r="F419" s="34"/>
      <c r="G419" s="38"/>
      <c r="H419" s="38"/>
      <c r="I419" s="38"/>
      <c r="J419" s="38"/>
    </row>
    <row r="420" spans="1:10" ht="15.75" customHeight="1">
      <c r="A420" s="37"/>
      <c r="B420" s="37"/>
      <c r="D420" s="37"/>
      <c r="E420" s="34"/>
      <c r="F420" s="34"/>
      <c r="G420" s="38"/>
      <c r="H420" s="38"/>
      <c r="I420" s="38"/>
      <c r="J420" s="38"/>
    </row>
    <row r="421" spans="1:10" ht="15.75" customHeight="1">
      <c r="A421" s="37"/>
      <c r="B421" s="37"/>
      <c r="D421" s="37"/>
      <c r="E421" s="34"/>
      <c r="F421" s="34"/>
      <c r="G421" s="38"/>
      <c r="H421" s="38"/>
      <c r="I421" s="38"/>
      <c r="J421" s="38"/>
    </row>
    <row r="422" spans="1:10" ht="15.75" customHeight="1">
      <c r="A422" s="37"/>
      <c r="B422" s="37"/>
      <c r="D422" s="37"/>
      <c r="E422" s="34"/>
      <c r="F422" s="34"/>
      <c r="G422" s="38"/>
      <c r="H422" s="38"/>
      <c r="I422" s="38"/>
      <c r="J422" s="38"/>
    </row>
    <row r="423" spans="1:10" ht="15.75" customHeight="1">
      <c r="A423" s="37"/>
      <c r="B423" s="37"/>
      <c r="D423" s="37"/>
      <c r="E423" s="34"/>
      <c r="F423" s="34"/>
      <c r="G423" s="38"/>
      <c r="H423" s="38"/>
      <c r="I423" s="38"/>
      <c r="J423" s="38"/>
    </row>
    <row r="424" spans="1:10" ht="15.75" customHeight="1">
      <c r="A424" s="37"/>
      <c r="B424" s="37"/>
      <c r="D424" s="37"/>
      <c r="E424" s="34"/>
      <c r="F424" s="34"/>
      <c r="G424" s="38"/>
      <c r="H424" s="38"/>
      <c r="I424" s="38"/>
      <c r="J424" s="38"/>
    </row>
    <row r="425" spans="1:10" ht="15.75" customHeight="1">
      <c r="A425" s="37"/>
      <c r="B425" s="37"/>
      <c r="D425" s="37"/>
      <c r="E425" s="34"/>
      <c r="F425" s="34"/>
      <c r="G425" s="38"/>
      <c r="H425" s="38"/>
      <c r="I425" s="38"/>
      <c r="J425" s="38"/>
    </row>
    <row r="426" spans="1:10" ht="15.75" customHeight="1">
      <c r="A426" s="37"/>
      <c r="B426" s="37"/>
      <c r="D426" s="37"/>
      <c r="E426" s="34"/>
      <c r="F426" s="34"/>
      <c r="G426" s="38"/>
      <c r="H426" s="38"/>
      <c r="I426" s="38"/>
      <c r="J426" s="38"/>
    </row>
    <row r="427" spans="1:10" ht="15.75" customHeight="1">
      <c r="A427" s="37"/>
      <c r="B427" s="37"/>
      <c r="D427" s="37"/>
      <c r="E427" s="34"/>
      <c r="F427" s="34"/>
      <c r="G427" s="38"/>
      <c r="H427" s="38"/>
      <c r="I427" s="38"/>
      <c r="J427" s="38"/>
    </row>
    <row r="428" spans="1:10" ht="15.75" customHeight="1">
      <c r="A428" s="37"/>
      <c r="B428" s="37"/>
      <c r="D428" s="37"/>
      <c r="E428" s="34"/>
      <c r="F428" s="34"/>
      <c r="G428" s="38"/>
      <c r="H428" s="38"/>
      <c r="I428" s="38"/>
      <c r="J428" s="38"/>
    </row>
    <row r="429" spans="1:10" ht="15.75" customHeight="1">
      <c r="A429" s="37"/>
      <c r="B429" s="37"/>
      <c r="D429" s="37"/>
      <c r="E429" s="34"/>
      <c r="F429" s="34"/>
      <c r="G429" s="38"/>
      <c r="H429" s="38"/>
      <c r="I429" s="38"/>
      <c r="J429" s="38"/>
    </row>
    <row r="430" spans="1:10" ht="15.75" customHeight="1">
      <c r="A430" s="37"/>
      <c r="B430" s="37"/>
      <c r="D430" s="37"/>
      <c r="E430" s="34"/>
      <c r="F430" s="34"/>
      <c r="G430" s="38"/>
      <c r="H430" s="38"/>
      <c r="I430" s="38"/>
      <c r="J430" s="38"/>
    </row>
    <row r="431" spans="1:10" ht="15.75" customHeight="1">
      <c r="A431" s="37"/>
      <c r="B431" s="37"/>
      <c r="D431" s="37"/>
      <c r="E431" s="34"/>
      <c r="F431" s="34"/>
      <c r="G431" s="38"/>
      <c r="H431" s="38"/>
      <c r="I431" s="38"/>
      <c r="J431" s="38"/>
    </row>
    <row r="432" spans="1:10" ht="15.75" customHeight="1">
      <c r="A432" s="37"/>
      <c r="B432" s="37"/>
      <c r="D432" s="37"/>
      <c r="E432" s="34"/>
      <c r="F432" s="34"/>
      <c r="G432" s="38"/>
      <c r="H432" s="38"/>
      <c r="I432" s="38"/>
      <c r="J432" s="38"/>
    </row>
    <row r="433" spans="1:10" ht="15.75" customHeight="1">
      <c r="A433" s="37"/>
      <c r="B433" s="37"/>
      <c r="D433" s="37"/>
      <c r="E433" s="34"/>
      <c r="F433" s="34"/>
      <c r="G433" s="38"/>
      <c r="H433" s="38"/>
      <c r="I433" s="38"/>
      <c r="J433" s="38"/>
    </row>
    <row r="434" spans="1:10" ht="15.75" customHeight="1">
      <c r="A434" s="37"/>
      <c r="B434" s="37"/>
      <c r="D434" s="37"/>
      <c r="E434" s="34"/>
      <c r="F434" s="34"/>
      <c r="G434" s="38"/>
      <c r="H434" s="38"/>
      <c r="I434" s="38"/>
      <c r="J434" s="38"/>
    </row>
    <row r="435" spans="1:10" ht="15.75" customHeight="1">
      <c r="A435" s="37"/>
      <c r="B435" s="37"/>
      <c r="D435" s="37"/>
      <c r="E435" s="34"/>
      <c r="F435" s="34"/>
      <c r="G435" s="38"/>
      <c r="H435" s="38"/>
      <c r="I435" s="38"/>
      <c r="J435" s="38"/>
    </row>
    <row r="436" spans="1:10" ht="15.75" customHeight="1">
      <c r="A436" s="37"/>
      <c r="B436" s="37"/>
      <c r="D436" s="37"/>
      <c r="E436" s="34"/>
      <c r="F436" s="34"/>
      <c r="G436" s="38"/>
      <c r="H436" s="38"/>
      <c r="I436" s="38"/>
      <c r="J436" s="38"/>
    </row>
    <row r="437" spans="1:10" ht="15.75" customHeight="1">
      <c r="A437" s="37"/>
      <c r="B437" s="37"/>
      <c r="D437" s="37"/>
      <c r="E437" s="34"/>
      <c r="F437" s="34"/>
      <c r="G437" s="38"/>
      <c r="H437" s="38"/>
      <c r="I437" s="38"/>
      <c r="J437" s="38"/>
    </row>
    <row r="438" spans="1:10" ht="15.75" customHeight="1">
      <c r="A438" s="37"/>
      <c r="B438" s="37"/>
      <c r="D438" s="37"/>
      <c r="E438" s="34"/>
      <c r="F438" s="34"/>
      <c r="G438" s="38"/>
      <c r="H438" s="38"/>
      <c r="I438" s="38"/>
      <c r="J438" s="38"/>
    </row>
    <row r="439" spans="1:10" ht="15.75" customHeight="1">
      <c r="A439" s="37"/>
      <c r="B439" s="37"/>
      <c r="D439" s="37"/>
      <c r="E439" s="34"/>
      <c r="F439" s="34"/>
      <c r="G439" s="38"/>
      <c r="H439" s="38"/>
      <c r="I439" s="38"/>
      <c r="J439" s="38"/>
    </row>
    <row r="440" spans="1:10" ht="15.75" customHeight="1">
      <c r="A440" s="37"/>
      <c r="B440" s="37"/>
      <c r="D440" s="37"/>
      <c r="E440" s="34"/>
      <c r="F440" s="34"/>
      <c r="G440" s="38"/>
      <c r="H440" s="38"/>
      <c r="I440" s="38"/>
      <c r="J440" s="38"/>
    </row>
    <row r="441" spans="1:10" ht="15.75" customHeight="1">
      <c r="A441" s="37"/>
      <c r="B441" s="37"/>
      <c r="D441" s="37"/>
      <c r="E441" s="34"/>
      <c r="F441" s="34"/>
      <c r="G441" s="38"/>
      <c r="H441" s="38"/>
      <c r="I441" s="38"/>
      <c r="J441" s="38"/>
    </row>
    <row r="442" spans="1:10" ht="15.75" customHeight="1">
      <c r="A442" s="37"/>
      <c r="B442" s="37"/>
      <c r="D442" s="37"/>
      <c r="E442" s="34"/>
      <c r="F442" s="34"/>
      <c r="G442" s="38"/>
      <c r="H442" s="38"/>
      <c r="I442" s="38"/>
      <c r="J442" s="38"/>
    </row>
    <row r="443" spans="1:10" ht="15.75" customHeight="1">
      <c r="A443" s="37"/>
      <c r="B443" s="37"/>
      <c r="D443" s="37"/>
      <c r="E443" s="34"/>
      <c r="F443" s="34"/>
      <c r="G443" s="38"/>
      <c r="H443" s="38"/>
      <c r="I443" s="38"/>
      <c r="J443" s="38"/>
    </row>
    <row r="444" spans="1:10" ht="15.75" customHeight="1">
      <c r="A444" s="37"/>
      <c r="B444" s="37"/>
      <c r="D444" s="37"/>
      <c r="E444" s="34"/>
      <c r="F444" s="34"/>
      <c r="G444" s="38"/>
      <c r="H444" s="38"/>
      <c r="I444" s="38"/>
      <c r="J444" s="38"/>
    </row>
    <row r="445" spans="1:10" ht="15.75" customHeight="1">
      <c r="A445" s="37"/>
      <c r="B445" s="37"/>
      <c r="D445" s="37"/>
      <c r="E445" s="34"/>
      <c r="F445" s="34"/>
      <c r="G445" s="38"/>
      <c r="H445" s="38"/>
      <c r="I445" s="38"/>
      <c r="J445" s="38"/>
    </row>
    <row r="446" spans="1:10" ht="15.75" customHeight="1">
      <c r="A446" s="37"/>
      <c r="B446" s="37"/>
      <c r="D446" s="37"/>
      <c r="E446" s="34"/>
      <c r="F446" s="34"/>
      <c r="G446" s="38"/>
      <c r="H446" s="38"/>
      <c r="I446" s="38"/>
      <c r="J446" s="38"/>
    </row>
    <row r="447" spans="1:10" ht="15.75" customHeight="1">
      <c r="A447" s="37"/>
      <c r="B447" s="37"/>
      <c r="D447" s="37"/>
      <c r="E447" s="34"/>
      <c r="F447" s="34"/>
      <c r="G447" s="38"/>
      <c r="H447" s="38"/>
      <c r="I447" s="38"/>
      <c r="J447" s="38"/>
    </row>
    <row r="448" spans="1:10" ht="15.75" customHeight="1">
      <c r="A448" s="37"/>
      <c r="B448" s="37"/>
      <c r="D448" s="37"/>
      <c r="E448" s="34"/>
      <c r="F448" s="34"/>
      <c r="G448" s="38"/>
      <c r="H448" s="38"/>
      <c r="I448" s="38"/>
      <c r="J448" s="38"/>
    </row>
    <row r="449" spans="1:10" ht="15.75" customHeight="1">
      <c r="A449" s="37"/>
      <c r="B449" s="37"/>
      <c r="D449" s="37"/>
      <c r="E449" s="34"/>
      <c r="F449" s="34"/>
      <c r="G449" s="38"/>
      <c r="H449" s="38"/>
      <c r="I449" s="38"/>
      <c r="J449" s="38"/>
    </row>
    <row r="450" spans="1:10" ht="15.75" customHeight="1">
      <c r="A450" s="37"/>
      <c r="B450" s="37"/>
      <c r="D450" s="37"/>
      <c r="E450" s="34"/>
      <c r="F450" s="34"/>
      <c r="G450" s="38"/>
      <c r="H450" s="38"/>
      <c r="I450" s="38"/>
      <c r="J450" s="38"/>
    </row>
    <row r="451" spans="1:10" ht="15.75" customHeight="1">
      <c r="A451" s="37"/>
      <c r="B451" s="37"/>
      <c r="D451" s="37"/>
      <c r="E451" s="34"/>
      <c r="F451" s="34"/>
      <c r="G451" s="38"/>
      <c r="H451" s="38"/>
      <c r="I451" s="38"/>
      <c r="J451" s="38"/>
    </row>
    <row r="452" spans="1:10" ht="15.75" customHeight="1">
      <c r="A452" s="37"/>
      <c r="B452" s="37"/>
      <c r="D452" s="37"/>
      <c r="E452" s="34"/>
      <c r="F452" s="34"/>
      <c r="G452" s="38"/>
      <c r="H452" s="38"/>
      <c r="I452" s="38"/>
      <c r="J452" s="38"/>
    </row>
    <row r="453" spans="1:10" ht="15.75" customHeight="1">
      <c r="A453" s="37"/>
      <c r="B453" s="37"/>
      <c r="D453" s="37"/>
      <c r="E453" s="34"/>
      <c r="F453" s="34"/>
      <c r="G453" s="38"/>
      <c r="H453" s="38"/>
      <c r="I453" s="38"/>
      <c r="J453" s="38"/>
    </row>
    <row r="454" spans="1:10" ht="15.75" customHeight="1">
      <c r="A454" s="37"/>
      <c r="B454" s="37"/>
      <c r="D454" s="37"/>
      <c r="E454" s="34"/>
      <c r="F454" s="34"/>
      <c r="G454" s="38"/>
      <c r="H454" s="38"/>
      <c r="I454" s="38"/>
      <c r="J454" s="38"/>
    </row>
    <row r="455" spans="1:10" ht="15.75" customHeight="1">
      <c r="A455" s="37"/>
      <c r="B455" s="37"/>
      <c r="D455" s="37"/>
      <c r="E455" s="34"/>
      <c r="F455" s="34"/>
      <c r="G455" s="38"/>
      <c r="H455" s="38"/>
      <c r="I455" s="38"/>
      <c r="J455" s="38"/>
    </row>
    <row r="456" spans="1:10" ht="15.75" customHeight="1">
      <c r="A456" s="37"/>
      <c r="B456" s="37"/>
      <c r="D456" s="37"/>
      <c r="E456" s="34"/>
      <c r="F456" s="34"/>
      <c r="G456" s="38"/>
      <c r="H456" s="38"/>
      <c r="I456" s="38"/>
      <c r="J456" s="38"/>
    </row>
    <row r="457" spans="1:10" ht="15.75" customHeight="1">
      <c r="A457" s="37"/>
      <c r="B457" s="37"/>
      <c r="D457" s="37"/>
      <c r="E457" s="34"/>
      <c r="F457" s="34"/>
      <c r="G457" s="38"/>
      <c r="H457" s="38"/>
      <c r="I457" s="38"/>
      <c r="J457" s="38"/>
    </row>
    <row r="458" spans="1:10" ht="15.75" customHeight="1">
      <c r="A458" s="37"/>
      <c r="B458" s="37"/>
      <c r="D458" s="37"/>
      <c r="E458" s="34"/>
      <c r="F458" s="34"/>
      <c r="G458" s="38"/>
      <c r="H458" s="38"/>
      <c r="I458" s="38"/>
      <c r="J458" s="38"/>
    </row>
    <row r="459" spans="1:10" ht="15.75" customHeight="1">
      <c r="A459" s="37"/>
      <c r="B459" s="37"/>
      <c r="D459" s="37"/>
      <c r="E459" s="34"/>
      <c r="F459" s="34"/>
      <c r="G459" s="38"/>
      <c r="H459" s="38"/>
      <c r="I459" s="38"/>
      <c r="J459" s="38"/>
    </row>
    <row r="460" spans="1:10" ht="15.75" customHeight="1">
      <c r="A460" s="37"/>
      <c r="B460" s="37"/>
      <c r="D460" s="37"/>
      <c r="E460" s="34"/>
      <c r="F460" s="34"/>
      <c r="G460" s="38"/>
      <c r="H460" s="38"/>
      <c r="I460" s="38"/>
      <c r="J460" s="38"/>
    </row>
    <row r="461" spans="1:10" ht="15.75" customHeight="1">
      <c r="A461" s="37"/>
      <c r="B461" s="37"/>
      <c r="D461" s="37"/>
      <c r="E461" s="34"/>
      <c r="F461" s="34"/>
      <c r="G461" s="38"/>
      <c r="H461" s="38"/>
      <c r="I461" s="38"/>
      <c r="J461" s="38"/>
    </row>
    <row r="462" spans="1:10" ht="15.75" customHeight="1">
      <c r="A462" s="37"/>
      <c r="B462" s="37"/>
      <c r="D462" s="37"/>
      <c r="E462" s="34"/>
      <c r="F462" s="34"/>
      <c r="G462" s="38"/>
      <c r="H462" s="38"/>
      <c r="I462" s="38"/>
      <c r="J462" s="38"/>
    </row>
    <row r="463" spans="1:10" ht="15.75" customHeight="1">
      <c r="A463" s="37"/>
      <c r="B463" s="37"/>
      <c r="D463" s="37"/>
      <c r="E463" s="34"/>
      <c r="F463" s="34"/>
      <c r="G463" s="38"/>
      <c r="H463" s="38"/>
      <c r="I463" s="38"/>
      <c r="J463" s="38"/>
    </row>
    <row r="464" spans="1:10" ht="15.75" customHeight="1">
      <c r="A464" s="37"/>
      <c r="B464" s="37"/>
      <c r="D464" s="37"/>
      <c r="E464" s="34"/>
      <c r="F464" s="34"/>
      <c r="G464" s="38"/>
      <c r="H464" s="38"/>
      <c r="I464" s="38"/>
      <c r="J464" s="38"/>
    </row>
    <row r="465" spans="1:10" ht="15.75" customHeight="1">
      <c r="A465" s="37"/>
      <c r="B465" s="37"/>
      <c r="D465" s="37"/>
      <c r="E465" s="34"/>
      <c r="F465" s="34"/>
      <c r="G465" s="38"/>
      <c r="H465" s="38"/>
      <c r="I465" s="38"/>
      <c r="J465" s="38"/>
    </row>
    <row r="466" spans="1:10" ht="15.75" customHeight="1">
      <c r="A466" s="37"/>
      <c r="B466" s="37"/>
      <c r="D466" s="37"/>
      <c r="E466" s="34"/>
      <c r="F466" s="34"/>
      <c r="G466" s="38"/>
      <c r="H466" s="38"/>
      <c r="I466" s="38"/>
      <c r="J466" s="38"/>
    </row>
    <row r="467" spans="1:10" ht="15.75" customHeight="1">
      <c r="A467" s="37"/>
      <c r="B467" s="37"/>
      <c r="D467" s="37"/>
      <c r="E467" s="34"/>
      <c r="F467" s="34"/>
      <c r="G467" s="38"/>
      <c r="H467" s="38"/>
      <c r="I467" s="38"/>
      <c r="J467" s="38"/>
    </row>
    <row r="468" spans="1:10" ht="15.75" customHeight="1">
      <c r="A468" s="37"/>
      <c r="B468" s="37"/>
      <c r="D468" s="37"/>
      <c r="E468" s="34"/>
      <c r="F468" s="34"/>
      <c r="G468" s="38"/>
      <c r="H468" s="38"/>
      <c r="I468" s="38"/>
      <c r="J468" s="38"/>
    </row>
    <row r="469" spans="1:10" ht="15.75" customHeight="1">
      <c r="A469" s="37"/>
      <c r="B469" s="37"/>
      <c r="D469" s="37"/>
      <c r="E469" s="34"/>
      <c r="F469" s="34"/>
      <c r="G469" s="38"/>
      <c r="H469" s="38"/>
      <c r="I469" s="38"/>
      <c r="J469" s="38"/>
    </row>
    <row r="470" spans="1:10" ht="15.75" customHeight="1">
      <c r="A470" s="37"/>
      <c r="B470" s="37"/>
      <c r="D470" s="37"/>
      <c r="E470" s="34"/>
      <c r="F470" s="34"/>
      <c r="G470" s="38"/>
      <c r="H470" s="38"/>
      <c r="I470" s="38"/>
      <c r="J470" s="38"/>
    </row>
    <row r="471" spans="1:10" ht="15.75" customHeight="1">
      <c r="A471" s="37"/>
      <c r="B471" s="37"/>
      <c r="D471" s="37"/>
      <c r="E471" s="34"/>
      <c r="F471" s="34"/>
      <c r="G471" s="38"/>
      <c r="H471" s="38"/>
      <c r="I471" s="38"/>
      <c r="J471" s="38"/>
    </row>
    <row r="472" spans="1:10" ht="15.75" customHeight="1">
      <c r="A472" s="37"/>
      <c r="B472" s="37"/>
      <c r="D472" s="37"/>
      <c r="E472" s="34"/>
      <c r="F472" s="34"/>
      <c r="G472" s="38"/>
      <c r="H472" s="38"/>
      <c r="I472" s="38"/>
      <c r="J472" s="38"/>
    </row>
    <row r="473" spans="1:10" ht="15.75" customHeight="1">
      <c r="A473" s="37"/>
      <c r="B473" s="37"/>
      <c r="D473" s="37"/>
      <c r="E473" s="34"/>
      <c r="F473" s="34"/>
      <c r="G473" s="38"/>
      <c r="H473" s="38"/>
      <c r="I473" s="38"/>
      <c r="J473" s="38"/>
    </row>
    <row r="474" spans="1:10" ht="15.75" customHeight="1">
      <c r="A474" s="37"/>
      <c r="B474" s="37"/>
      <c r="D474" s="37"/>
      <c r="E474" s="34"/>
      <c r="F474" s="34"/>
      <c r="G474" s="38"/>
      <c r="H474" s="38"/>
      <c r="I474" s="38"/>
      <c r="J474" s="38"/>
    </row>
    <row r="475" spans="1:10" ht="15.75" customHeight="1">
      <c r="A475" s="37"/>
      <c r="B475" s="37"/>
      <c r="D475" s="37"/>
      <c r="E475" s="34"/>
      <c r="F475" s="34"/>
      <c r="G475" s="38"/>
      <c r="H475" s="38"/>
      <c r="I475" s="38"/>
      <c r="J475" s="38"/>
    </row>
    <row r="476" spans="1:10" ht="15.75" customHeight="1">
      <c r="A476" s="37"/>
      <c r="B476" s="37"/>
      <c r="D476" s="37"/>
      <c r="E476" s="34"/>
      <c r="F476" s="34"/>
      <c r="G476" s="38"/>
      <c r="H476" s="38"/>
      <c r="I476" s="38"/>
      <c r="J476" s="38"/>
    </row>
    <row r="477" spans="1:10" ht="15.75" customHeight="1">
      <c r="A477" s="37"/>
      <c r="B477" s="37"/>
      <c r="D477" s="37"/>
      <c r="E477" s="34"/>
      <c r="F477" s="34"/>
      <c r="G477" s="38"/>
      <c r="H477" s="38"/>
      <c r="I477" s="38"/>
      <c r="J477" s="38"/>
    </row>
    <row r="478" spans="1:10" ht="15.75" customHeight="1">
      <c r="A478" s="37"/>
      <c r="B478" s="37"/>
      <c r="D478" s="37"/>
      <c r="E478" s="34"/>
      <c r="F478" s="34"/>
      <c r="G478" s="38"/>
      <c r="H478" s="38"/>
      <c r="I478" s="38"/>
      <c r="J478" s="38"/>
    </row>
    <row r="479" spans="1:10" ht="15.75" customHeight="1">
      <c r="A479" s="37"/>
      <c r="B479" s="37"/>
      <c r="D479" s="37"/>
      <c r="E479" s="34"/>
      <c r="F479" s="34"/>
      <c r="G479" s="38"/>
      <c r="H479" s="38"/>
      <c r="I479" s="38"/>
      <c r="J479" s="38"/>
    </row>
    <row r="480" spans="1:10" ht="15.75" customHeight="1">
      <c r="A480" s="37"/>
      <c r="B480" s="37"/>
      <c r="D480" s="37"/>
      <c r="E480" s="34"/>
      <c r="F480" s="34"/>
      <c r="G480" s="38"/>
      <c r="H480" s="38"/>
      <c r="I480" s="38"/>
      <c r="J480" s="38"/>
    </row>
    <row r="481" spans="1:10" ht="15.75" customHeight="1">
      <c r="A481" s="37"/>
      <c r="B481" s="37"/>
      <c r="D481" s="37"/>
      <c r="E481" s="34"/>
      <c r="F481" s="34"/>
      <c r="G481" s="38"/>
      <c r="H481" s="38"/>
      <c r="I481" s="38"/>
      <c r="J481" s="38"/>
    </row>
    <row r="482" spans="1:10" ht="15.75" customHeight="1">
      <c r="A482" s="37"/>
      <c r="B482" s="37"/>
      <c r="D482" s="37"/>
      <c r="E482" s="34"/>
      <c r="F482" s="34"/>
      <c r="G482" s="38"/>
      <c r="H482" s="38"/>
      <c r="I482" s="38"/>
      <c r="J482" s="38"/>
    </row>
    <row r="483" spans="1:10" ht="15.75" customHeight="1">
      <c r="A483" s="37"/>
      <c r="B483" s="37"/>
      <c r="D483" s="37"/>
      <c r="E483" s="34"/>
      <c r="F483" s="34"/>
      <c r="G483" s="38"/>
      <c r="H483" s="38"/>
      <c r="I483" s="38"/>
      <c r="J483" s="38"/>
    </row>
    <row r="484" spans="1:10" ht="15.75" customHeight="1">
      <c r="A484" s="37"/>
      <c r="B484" s="37"/>
      <c r="D484" s="37"/>
      <c r="E484" s="34"/>
      <c r="F484" s="34"/>
      <c r="G484" s="38"/>
      <c r="H484" s="38"/>
      <c r="I484" s="38"/>
      <c r="J484" s="38"/>
    </row>
    <row r="485" spans="1:10" ht="15.75" customHeight="1">
      <c r="A485" s="37"/>
      <c r="B485" s="37"/>
      <c r="D485" s="37"/>
      <c r="E485" s="34"/>
      <c r="F485" s="34"/>
      <c r="G485" s="38"/>
      <c r="H485" s="38"/>
      <c r="I485" s="38"/>
      <c r="J485" s="38"/>
    </row>
    <row r="486" spans="1:10" ht="15.75" customHeight="1">
      <c r="A486" s="37"/>
      <c r="B486" s="37"/>
      <c r="D486" s="37"/>
      <c r="E486" s="34"/>
      <c r="F486" s="34"/>
      <c r="G486" s="38"/>
      <c r="H486" s="38"/>
      <c r="I486" s="38"/>
      <c r="J486" s="38"/>
    </row>
    <row r="487" spans="1:10" ht="15.75" customHeight="1">
      <c r="A487" s="37"/>
      <c r="B487" s="37"/>
      <c r="D487" s="37"/>
      <c r="E487" s="34"/>
      <c r="F487" s="34"/>
      <c r="G487" s="38"/>
      <c r="H487" s="38"/>
      <c r="I487" s="38"/>
      <c r="J487" s="38"/>
    </row>
    <row r="488" spans="1:10" ht="15.75" customHeight="1">
      <c r="A488" s="37"/>
      <c r="B488" s="37"/>
      <c r="D488" s="37"/>
      <c r="E488" s="34"/>
      <c r="F488" s="34"/>
      <c r="G488" s="38"/>
      <c r="H488" s="38"/>
      <c r="I488" s="38"/>
      <c r="J488" s="38"/>
    </row>
    <row r="489" spans="1:10" ht="15.75" customHeight="1">
      <c r="A489" s="37"/>
      <c r="B489" s="37"/>
      <c r="D489" s="37"/>
      <c r="E489" s="34"/>
      <c r="F489" s="34"/>
      <c r="G489" s="38"/>
      <c r="H489" s="38"/>
      <c r="I489" s="38"/>
      <c r="J489" s="38"/>
    </row>
    <row r="490" spans="1:10" ht="15.75" customHeight="1">
      <c r="A490" s="37"/>
      <c r="B490" s="37"/>
      <c r="D490" s="37"/>
      <c r="E490" s="34"/>
      <c r="F490" s="34"/>
      <c r="G490" s="38"/>
      <c r="H490" s="38"/>
      <c r="I490" s="38"/>
      <c r="J490" s="38"/>
    </row>
    <row r="491" spans="1:10" ht="15.75" customHeight="1">
      <c r="A491" s="37"/>
      <c r="B491" s="37"/>
      <c r="D491" s="37"/>
      <c r="E491" s="34"/>
      <c r="F491" s="34"/>
      <c r="G491" s="38"/>
      <c r="H491" s="38"/>
      <c r="I491" s="38"/>
      <c r="J491" s="38"/>
    </row>
    <row r="492" spans="1:10" ht="15.75" customHeight="1">
      <c r="A492" s="37"/>
      <c r="B492" s="37"/>
      <c r="D492" s="37"/>
      <c r="E492" s="34"/>
      <c r="F492" s="34"/>
      <c r="G492" s="38"/>
      <c r="H492" s="38"/>
      <c r="I492" s="38"/>
      <c r="J492" s="38"/>
    </row>
    <row r="493" spans="1:10" ht="15.75" customHeight="1">
      <c r="A493" s="37"/>
      <c r="B493" s="37"/>
      <c r="D493" s="37"/>
      <c r="E493" s="34"/>
      <c r="F493" s="34"/>
      <c r="G493" s="38"/>
      <c r="H493" s="38"/>
      <c r="I493" s="38"/>
      <c r="J493" s="38"/>
    </row>
    <row r="494" spans="1:10" ht="15.75" customHeight="1">
      <c r="A494" s="37"/>
      <c r="B494" s="37"/>
      <c r="D494" s="37"/>
      <c r="E494" s="34"/>
      <c r="F494" s="34"/>
      <c r="G494" s="38"/>
      <c r="H494" s="38"/>
      <c r="I494" s="38"/>
      <c r="J494" s="38"/>
    </row>
    <row r="495" spans="1:10" ht="15.75" customHeight="1">
      <c r="A495" s="37"/>
      <c r="B495" s="37"/>
      <c r="D495" s="37"/>
      <c r="E495" s="34"/>
      <c r="F495" s="34"/>
      <c r="G495" s="38"/>
      <c r="H495" s="38"/>
      <c r="I495" s="38"/>
      <c r="J495" s="38"/>
    </row>
    <row r="496" spans="1:10" ht="15.75" customHeight="1">
      <c r="A496" s="37"/>
      <c r="B496" s="37"/>
      <c r="D496" s="37"/>
      <c r="E496" s="34"/>
      <c r="F496" s="34"/>
      <c r="G496" s="38"/>
      <c r="H496" s="38"/>
      <c r="I496" s="38"/>
      <c r="J496" s="38"/>
    </row>
    <row r="497" spans="1:10" ht="15.75" customHeight="1">
      <c r="A497" s="37"/>
      <c r="B497" s="37"/>
      <c r="D497" s="37"/>
      <c r="E497" s="34"/>
      <c r="F497" s="34"/>
      <c r="G497" s="38"/>
      <c r="H497" s="38"/>
      <c r="I497" s="38"/>
      <c r="J497" s="38"/>
    </row>
    <row r="498" spans="1:10" ht="15.75" customHeight="1">
      <c r="A498" s="37"/>
      <c r="B498" s="37"/>
      <c r="D498" s="37"/>
      <c r="E498" s="34"/>
      <c r="F498" s="34"/>
      <c r="G498" s="38"/>
      <c r="H498" s="38"/>
      <c r="I498" s="38"/>
      <c r="J498" s="38"/>
    </row>
    <row r="499" spans="1:10" ht="15.75" customHeight="1">
      <c r="A499" s="37"/>
      <c r="B499" s="37"/>
      <c r="D499" s="37"/>
      <c r="E499" s="34"/>
      <c r="F499" s="34"/>
      <c r="G499" s="38"/>
      <c r="H499" s="38"/>
      <c r="I499" s="38"/>
      <c r="J499" s="38"/>
    </row>
    <row r="500" spans="1:10" ht="15.75" customHeight="1">
      <c r="A500" s="37"/>
      <c r="B500" s="37"/>
      <c r="D500" s="37"/>
      <c r="E500" s="34"/>
      <c r="F500" s="34"/>
      <c r="G500" s="38"/>
      <c r="H500" s="38"/>
      <c r="I500" s="38"/>
      <c r="J500" s="38"/>
    </row>
    <row r="501" spans="1:10" ht="15.75" customHeight="1">
      <c r="A501" s="37"/>
      <c r="B501" s="37"/>
      <c r="D501" s="37"/>
      <c r="E501" s="34"/>
      <c r="F501" s="34"/>
      <c r="G501" s="38"/>
      <c r="H501" s="38"/>
      <c r="I501" s="38"/>
      <c r="J501" s="38"/>
    </row>
    <row r="502" spans="1:10" ht="15.75" customHeight="1">
      <c r="A502" s="37"/>
      <c r="B502" s="37"/>
      <c r="D502" s="37"/>
      <c r="E502" s="34"/>
      <c r="F502" s="34"/>
      <c r="G502" s="38"/>
      <c r="H502" s="38"/>
      <c r="I502" s="38"/>
      <c r="J502" s="38"/>
    </row>
    <row r="503" spans="1:10" ht="15.75" customHeight="1">
      <c r="A503" s="37"/>
      <c r="B503" s="37"/>
      <c r="D503" s="37"/>
      <c r="E503" s="34"/>
      <c r="F503" s="34"/>
      <c r="G503" s="38"/>
      <c r="H503" s="38"/>
      <c r="I503" s="38"/>
      <c r="J503" s="38"/>
    </row>
    <row r="504" spans="1:10" ht="15.75" customHeight="1">
      <c r="A504" s="37"/>
      <c r="B504" s="37"/>
      <c r="D504" s="37"/>
      <c r="E504" s="34"/>
      <c r="F504" s="34"/>
      <c r="G504" s="38"/>
      <c r="H504" s="38"/>
      <c r="I504" s="38"/>
      <c r="J504" s="38"/>
    </row>
    <row r="505" spans="1:10" ht="15.75" customHeight="1">
      <c r="A505" s="37"/>
      <c r="B505" s="37"/>
      <c r="D505" s="37"/>
      <c r="E505" s="34"/>
      <c r="F505" s="34"/>
      <c r="G505" s="38"/>
      <c r="H505" s="38"/>
      <c r="I505" s="38"/>
      <c r="J505" s="38"/>
    </row>
    <row r="506" spans="1:10" ht="15.75" customHeight="1">
      <c r="A506" s="37"/>
      <c r="B506" s="37"/>
      <c r="D506" s="37"/>
      <c r="E506" s="34"/>
      <c r="F506" s="34"/>
      <c r="G506" s="38"/>
      <c r="H506" s="38"/>
      <c r="I506" s="38"/>
      <c r="J506" s="38"/>
    </row>
    <row r="507" spans="1:10" ht="15.75" customHeight="1">
      <c r="A507" s="37"/>
      <c r="B507" s="37"/>
      <c r="D507" s="37"/>
      <c r="E507" s="34"/>
      <c r="F507" s="34"/>
      <c r="G507" s="38"/>
      <c r="H507" s="38"/>
      <c r="I507" s="38"/>
      <c r="J507" s="38"/>
    </row>
    <row r="508" spans="1:10" ht="15.75" customHeight="1">
      <c r="A508" s="37"/>
      <c r="B508" s="37"/>
      <c r="D508" s="37"/>
      <c r="E508" s="34"/>
      <c r="F508" s="34"/>
      <c r="G508" s="38"/>
      <c r="H508" s="38"/>
      <c r="I508" s="38"/>
      <c r="J508" s="38"/>
    </row>
    <row r="509" spans="1:10" ht="15.75" customHeight="1">
      <c r="A509" s="37"/>
      <c r="B509" s="37"/>
      <c r="D509" s="37"/>
      <c r="E509" s="34"/>
      <c r="F509" s="34"/>
      <c r="G509" s="38"/>
      <c r="H509" s="38"/>
      <c r="I509" s="38"/>
      <c r="J509" s="38"/>
    </row>
    <row r="510" spans="1:10" ht="15.75" customHeight="1">
      <c r="A510" s="37"/>
      <c r="B510" s="37"/>
      <c r="D510" s="37"/>
      <c r="E510" s="34"/>
      <c r="F510" s="34"/>
      <c r="G510" s="38"/>
      <c r="H510" s="38"/>
      <c r="I510" s="38"/>
      <c r="J510" s="38"/>
    </row>
    <row r="511" spans="1:10" ht="15.75" customHeight="1">
      <c r="A511" s="37"/>
      <c r="B511" s="37"/>
      <c r="D511" s="37"/>
      <c r="E511" s="34"/>
      <c r="F511" s="34"/>
      <c r="G511" s="38"/>
      <c r="H511" s="38"/>
      <c r="I511" s="38"/>
      <c r="J511" s="38"/>
    </row>
    <row r="512" spans="1:10" ht="15.75" customHeight="1">
      <c r="A512" s="37"/>
      <c r="B512" s="37"/>
      <c r="D512" s="37"/>
      <c r="E512" s="34"/>
      <c r="F512" s="34"/>
      <c r="G512" s="38"/>
      <c r="H512" s="38"/>
      <c r="I512" s="38"/>
      <c r="J512" s="38"/>
    </row>
    <row r="513" spans="1:10" ht="15.75" customHeight="1">
      <c r="A513" s="37"/>
      <c r="B513" s="37"/>
      <c r="D513" s="37"/>
      <c r="E513" s="34"/>
      <c r="F513" s="34"/>
      <c r="G513" s="38"/>
      <c r="H513" s="38"/>
      <c r="I513" s="38"/>
      <c r="J513" s="38"/>
    </row>
    <row r="514" spans="1:10" ht="15.75" customHeight="1">
      <c r="A514" s="37"/>
      <c r="B514" s="37"/>
      <c r="D514" s="37"/>
      <c r="E514" s="34"/>
      <c r="F514" s="34"/>
      <c r="G514" s="38"/>
      <c r="H514" s="38"/>
      <c r="I514" s="38"/>
      <c r="J514" s="38"/>
    </row>
    <row r="515" spans="1:10" ht="15.75" customHeight="1">
      <c r="A515" s="37"/>
      <c r="B515" s="37"/>
      <c r="D515" s="37"/>
      <c r="E515" s="34"/>
      <c r="F515" s="34"/>
      <c r="G515" s="38"/>
      <c r="H515" s="38"/>
      <c r="I515" s="38"/>
      <c r="J515" s="38"/>
    </row>
    <row r="516" spans="1:10" ht="15.75" customHeight="1">
      <c r="A516" s="37"/>
      <c r="B516" s="37"/>
      <c r="D516" s="37"/>
      <c r="E516" s="34"/>
      <c r="F516" s="34"/>
      <c r="G516" s="38"/>
      <c r="H516" s="38"/>
      <c r="I516" s="38"/>
      <c r="J516" s="38"/>
    </row>
    <row r="517" spans="1:10" ht="15.75" customHeight="1">
      <c r="A517" s="37"/>
      <c r="B517" s="37"/>
      <c r="D517" s="37"/>
      <c r="E517" s="34"/>
      <c r="F517" s="34"/>
      <c r="G517" s="38"/>
      <c r="H517" s="38"/>
      <c r="I517" s="38"/>
      <c r="J517" s="38"/>
    </row>
    <row r="518" spans="1:10" ht="15.75" customHeight="1">
      <c r="A518" s="37"/>
      <c r="B518" s="37"/>
      <c r="D518" s="37"/>
      <c r="E518" s="34"/>
      <c r="F518" s="34"/>
      <c r="G518" s="38"/>
      <c r="H518" s="38"/>
      <c r="I518" s="38"/>
      <c r="J518" s="38"/>
    </row>
    <row r="519" spans="1:10" ht="15.75" customHeight="1">
      <c r="A519" s="37"/>
      <c r="B519" s="37"/>
      <c r="D519" s="37"/>
      <c r="E519" s="34"/>
      <c r="F519" s="34"/>
      <c r="G519" s="38"/>
      <c r="H519" s="38"/>
      <c r="I519" s="38"/>
      <c r="J519" s="38"/>
    </row>
    <row r="520" spans="1:10" ht="15.75" customHeight="1">
      <c r="A520" s="37"/>
      <c r="B520" s="37"/>
      <c r="D520" s="37"/>
      <c r="E520" s="34"/>
      <c r="F520" s="34"/>
      <c r="G520" s="38"/>
      <c r="H520" s="38"/>
      <c r="I520" s="38"/>
      <c r="J520" s="38"/>
    </row>
    <row r="521" spans="1:10" ht="15.75" customHeight="1">
      <c r="A521" s="37"/>
      <c r="B521" s="37"/>
      <c r="D521" s="37"/>
      <c r="E521" s="34"/>
      <c r="F521" s="34"/>
      <c r="G521" s="38"/>
      <c r="H521" s="38"/>
      <c r="I521" s="38"/>
      <c r="J521" s="38"/>
    </row>
    <row r="522" spans="1:10" ht="15.75" customHeight="1">
      <c r="A522" s="37"/>
      <c r="B522" s="37"/>
      <c r="D522" s="37"/>
      <c r="E522" s="34"/>
      <c r="F522" s="34"/>
      <c r="G522" s="38"/>
      <c r="H522" s="38"/>
      <c r="I522" s="38"/>
      <c r="J522" s="38"/>
    </row>
    <row r="523" spans="1:10" ht="15.75" customHeight="1">
      <c r="A523" s="37"/>
      <c r="B523" s="37"/>
      <c r="D523" s="37"/>
      <c r="E523" s="34"/>
      <c r="F523" s="34"/>
      <c r="G523" s="38"/>
      <c r="H523" s="38"/>
      <c r="I523" s="38"/>
      <c r="J523" s="38"/>
    </row>
    <row r="524" spans="1:10" ht="15.75" customHeight="1">
      <c r="A524" s="37"/>
      <c r="B524" s="37"/>
      <c r="D524" s="37"/>
      <c r="E524" s="34"/>
      <c r="F524" s="34"/>
      <c r="G524" s="38"/>
      <c r="H524" s="38"/>
      <c r="I524" s="38"/>
      <c r="J524" s="38"/>
    </row>
    <row r="525" spans="1:10" ht="15.75" customHeight="1">
      <c r="A525" s="37"/>
      <c r="B525" s="37"/>
      <c r="D525" s="37"/>
      <c r="E525" s="34"/>
      <c r="F525" s="34"/>
      <c r="G525" s="38"/>
      <c r="H525" s="38"/>
      <c r="I525" s="38"/>
      <c r="J525" s="38"/>
    </row>
    <row r="526" spans="1:10" ht="15.75" customHeight="1">
      <c r="A526" s="37"/>
      <c r="B526" s="37"/>
      <c r="D526" s="37"/>
      <c r="E526" s="34"/>
      <c r="F526" s="34"/>
      <c r="G526" s="38"/>
      <c r="H526" s="38"/>
      <c r="I526" s="38"/>
      <c r="J526" s="38"/>
    </row>
    <row r="527" spans="1:10" ht="15.75" customHeight="1">
      <c r="A527" s="37"/>
      <c r="B527" s="37"/>
      <c r="D527" s="37"/>
      <c r="E527" s="34"/>
      <c r="F527" s="34"/>
      <c r="G527" s="38"/>
      <c r="H527" s="38"/>
      <c r="I527" s="38"/>
      <c r="J527" s="38"/>
    </row>
    <row r="528" spans="1:10" ht="15.75" customHeight="1">
      <c r="A528" s="37"/>
      <c r="B528" s="37"/>
      <c r="D528" s="37"/>
      <c r="E528" s="34"/>
      <c r="F528" s="34"/>
      <c r="G528" s="38"/>
      <c r="H528" s="38"/>
      <c r="I528" s="38"/>
      <c r="J528" s="38"/>
    </row>
    <row r="529" spans="1:10" ht="15.75" customHeight="1">
      <c r="A529" s="37"/>
      <c r="B529" s="37"/>
      <c r="D529" s="37"/>
      <c r="E529" s="34"/>
      <c r="F529" s="34"/>
      <c r="G529" s="38"/>
      <c r="H529" s="38"/>
      <c r="I529" s="38"/>
      <c r="J529" s="38"/>
    </row>
    <row r="530" spans="1:10" ht="15.75" customHeight="1">
      <c r="A530" s="37"/>
      <c r="B530" s="37"/>
      <c r="D530" s="37"/>
      <c r="E530" s="34"/>
      <c r="F530" s="34"/>
      <c r="G530" s="38"/>
      <c r="H530" s="38"/>
      <c r="I530" s="38"/>
      <c r="J530" s="38"/>
    </row>
    <row r="531" spans="1:10" ht="15.75" customHeight="1">
      <c r="A531" s="37"/>
      <c r="B531" s="37"/>
      <c r="D531" s="37"/>
      <c r="E531" s="34"/>
      <c r="F531" s="34"/>
      <c r="G531" s="38"/>
      <c r="H531" s="38"/>
      <c r="I531" s="38"/>
      <c r="J531" s="38"/>
    </row>
    <row r="532" spans="1:10" ht="15.75" customHeight="1">
      <c r="A532" s="37"/>
      <c r="B532" s="37"/>
      <c r="D532" s="37"/>
      <c r="E532" s="34"/>
      <c r="F532" s="34"/>
      <c r="G532" s="38"/>
      <c r="H532" s="38"/>
      <c r="I532" s="38"/>
      <c r="J532" s="38"/>
    </row>
    <row r="533" spans="1:10" ht="15.75" customHeight="1">
      <c r="A533" s="37"/>
      <c r="B533" s="37"/>
      <c r="D533" s="37"/>
      <c r="E533" s="34"/>
      <c r="F533" s="34"/>
      <c r="G533" s="38"/>
      <c r="H533" s="38"/>
      <c r="I533" s="38"/>
      <c r="J533" s="38"/>
    </row>
    <row r="534" spans="1:10" ht="15.75" customHeight="1">
      <c r="A534" s="37"/>
      <c r="B534" s="37"/>
      <c r="D534" s="37"/>
      <c r="E534" s="34"/>
      <c r="F534" s="34"/>
      <c r="G534" s="38"/>
      <c r="H534" s="38"/>
      <c r="I534" s="38"/>
      <c r="J534" s="38"/>
    </row>
    <row r="535" spans="1:10" ht="15.75" customHeight="1">
      <c r="A535" s="37"/>
      <c r="B535" s="37"/>
      <c r="D535" s="37"/>
      <c r="E535" s="34"/>
      <c r="F535" s="34"/>
      <c r="G535" s="38"/>
      <c r="H535" s="38"/>
      <c r="I535" s="38"/>
      <c r="J535" s="38"/>
    </row>
    <row r="536" spans="1:10" ht="15.75" customHeight="1">
      <c r="A536" s="37"/>
      <c r="B536" s="37"/>
      <c r="D536" s="37"/>
      <c r="E536" s="34"/>
      <c r="F536" s="34"/>
      <c r="G536" s="38"/>
      <c r="H536" s="38"/>
      <c r="I536" s="38"/>
      <c r="J536" s="38"/>
    </row>
    <row r="537" spans="1:10" ht="15.75" customHeight="1">
      <c r="A537" s="37"/>
      <c r="B537" s="37"/>
      <c r="D537" s="37"/>
      <c r="E537" s="34"/>
      <c r="F537" s="34"/>
      <c r="G537" s="38"/>
      <c r="H537" s="38"/>
      <c r="I537" s="38"/>
      <c r="J537" s="38"/>
    </row>
    <row r="538" spans="1:10" ht="15.75" customHeight="1">
      <c r="A538" s="37"/>
      <c r="B538" s="37"/>
      <c r="D538" s="37"/>
      <c r="E538" s="34"/>
      <c r="F538" s="34"/>
      <c r="G538" s="38"/>
      <c r="H538" s="38"/>
      <c r="I538" s="38"/>
      <c r="J538" s="38"/>
    </row>
    <row r="539" spans="1:10" ht="15.75" customHeight="1">
      <c r="A539" s="37"/>
      <c r="B539" s="37"/>
      <c r="D539" s="37"/>
      <c r="E539" s="34"/>
      <c r="F539" s="34"/>
      <c r="G539" s="38"/>
      <c r="H539" s="38"/>
      <c r="I539" s="38"/>
      <c r="J539" s="38"/>
    </row>
    <row r="540" spans="1:10" ht="15.75" customHeight="1">
      <c r="A540" s="37"/>
      <c r="B540" s="37"/>
      <c r="D540" s="37"/>
      <c r="E540" s="34"/>
      <c r="F540" s="34"/>
      <c r="G540" s="38"/>
      <c r="H540" s="38"/>
      <c r="I540" s="38"/>
      <c r="J540" s="38"/>
    </row>
    <row r="541" spans="1:10" ht="15.75" customHeight="1">
      <c r="A541" s="37"/>
      <c r="B541" s="37"/>
      <c r="D541" s="37"/>
      <c r="E541" s="34"/>
      <c r="F541" s="34"/>
      <c r="G541" s="38"/>
      <c r="H541" s="38"/>
      <c r="I541" s="38"/>
      <c r="J541" s="38"/>
    </row>
    <row r="542" spans="1:10" ht="15.75" customHeight="1">
      <c r="A542" s="37"/>
      <c r="B542" s="37"/>
      <c r="D542" s="37"/>
      <c r="E542" s="34"/>
      <c r="F542" s="34"/>
      <c r="G542" s="38"/>
      <c r="H542" s="38"/>
      <c r="I542" s="38"/>
      <c r="J542" s="38"/>
    </row>
    <row r="543" spans="1:10" ht="15.75" customHeight="1">
      <c r="A543" s="37"/>
      <c r="B543" s="37"/>
      <c r="D543" s="37"/>
      <c r="E543" s="34"/>
      <c r="F543" s="34"/>
      <c r="G543" s="38"/>
      <c r="H543" s="38"/>
      <c r="I543" s="38"/>
      <c r="J543" s="38"/>
    </row>
    <row r="544" spans="1:10" ht="15.75" customHeight="1">
      <c r="A544" s="37"/>
      <c r="B544" s="37"/>
      <c r="D544" s="37"/>
      <c r="E544" s="34"/>
      <c r="F544" s="34"/>
      <c r="G544" s="38"/>
      <c r="H544" s="38"/>
      <c r="I544" s="38"/>
      <c r="J544" s="38"/>
    </row>
    <row r="545" spans="1:10" ht="15.75" customHeight="1">
      <c r="A545" s="37"/>
      <c r="B545" s="37"/>
      <c r="D545" s="37"/>
      <c r="E545" s="34"/>
      <c r="F545" s="34"/>
      <c r="G545" s="38"/>
      <c r="H545" s="38"/>
      <c r="I545" s="38"/>
      <c r="J545" s="38"/>
    </row>
    <row r="546" spans="1:10" ht="15.75" customHeight="1">
      <c r="A546" s="37"/>
      <c r="B546" s="37"/>
      <c r="D546" s="37"/>
      <c r="E546" s="34"/>
      <c r="F546" s="34"/>
      <c r="G546" s="38"/>
      <c r="H546" s="38"/>
      <c r="I546" s="38"/>
      <c r="J546" s="38"/>
    </row>
    <row r="547" spans="1:10" ht="15.75" customHeight="1">
      <c r="A547" s="37"/>
      <c r="B547" s="37"/>
      <c r="D547" s="37"/>
      <c r="E547" s="34"/>
      <c r="F547" s="34"/>
      <c r="G547" s="38"/>
      <c r="H547" s="38"/>
      <c r="I547" s="38"/>
      <c r="J547" s="38"/>
    </row>
    <row r="548" spans="1:10" ht="15.75" customHeight="1">
      <c r="A548" s="37"/>
      <c r="B548" s="37"/>
      <c r="D548" s="37"/>
      <c r="E548" s="34"/>
      <c r="F548" s="34"/>
      <c r="G548" s="38"/>
      <c r="H548" s="38"/>
      <c r="I548" s="38"/>
      <c r="J548" s="38"/>
    </row>
    <row r="549" spans="1:10" ht="15.75" customHeight="1">
      <c r="A549" s="37"/>
      <c r="B549" s="37"/>
      <c r="D549" s="37"/>
      <c r="E549" s="34"/>
      <c r="F549" s="34"/>
      <c r="G549" s="38"/>
      <c r="H549" s="38"/>
      <c r="I549" s="38"/>
      <c r="J549" s="38"/>
    </row>
    <row r="550" spans="1:10" ht="15.75" customHeight="1">
      <c r="A550" s="37"/>
      <c r="B550" s="37"/>
      <c r="D550" s="37"/>
      <c r="E550" s="34"/>
      <c r="F550" s="34"/>
      <c r="G550" s="38"/>
      <c r="H550" s="38"/>
      <c r="I550" s="38"/>
      <c r="J550" s="38"/>
    </row>
    <row r="551" spans="1:10" ht="15.75" customHeight="1">
      <c r="A551" s="37"/>
      <c r="B551" s="37"/>
      <c r="D551" s="37"/>
      <c r="E551" s="34"/>
      <c r="F551" s="34"/>
      <c r="G551" s="38"/>
      <c r="H551" s="38"/>
      <c r="I551" s="38"/>
      <c r="J551" s="38"/>
    </row>
    <row r="552" spans="1:10" ht="15.75" customHeight="1">
      <c r="A552" s="37"/>
      <c r="B552" s="37"/>
      <c r="D552" s="37"/>
      <c r="E552" s="34"/>
      <c r="F552" s="34"/>
      <c r="G552" s="38"/>
      <c r="H552" s="38"/>
      <c r="I552" s="38"/>
      <c r="J552" s="38"/>
    </row>
    <row r="553" spans="1:10" ht="15.75" customHeight="1">
      <c r="A553" s="37"/>
      <c r="B553" s="37"/>
      <c r="D553" s="37"/>
      <c r="E553" s="34"/>
      <c r="F553" s="34"/>
      <c r="G553" s="38"/>
      <c r="H553" s="38"/>
      <c r="I553" s="38"/>
      <c r="J553" s="38"/>
    </row>
    <row r="554" spans="1:10" ht="15.75" customHeight="1">
      <c r="A554" s="37"/>
      <c r="B554" s="37"/>
      <c r="D554" s="37"/>
      <c r="E554" s="34"/>
      <c r="F554" s="34"/>
      <c r="G554" s="38"/>
      <c r="H554" s="38"/>
      <c r="I554" s="38"/>
      <c r="J554" s="38"/>
    </row>
    <row r="555" spans="1:10" ht="15.75" customHeight="1">
      <c r="A555" s="37"/>
      <c r="B555" s="37"/>
      <c r="D555" s="37"/>
      <c r="E555" s="34"/>
      <c r="F555" s="34"/>
      <c r="G555" s="38"/>
      <c r="H555" s="38"/>
      <c r="I555" s="38"/>
      <c r="J555" s="38"/>
    </row>
    <row r="556" spans="1:10" ht="15.75" customHeight="1">
      <c r="A556" s="37"/>
      <c r="B556" s="37"/>
      <c r="D556" s="37"/>
      <c r="E556" s="34"/>
      <c r="F556" s="34"/>
      <c r="G556" s="38"/>
      <c r="H556" s="38"/>
      <c r="I556" s="38"/>
      <c r="J556" s="38"/>
    </row>
    <row r="557" spans="1:10" ht="15.75" customHeight="1">
      <c r="A557" s="37"/>
      <c r="B557" s="37"/>
      <c r="D557" s="37"/>
      <c r="E557" s="34"/>
      <c r="F557" s="34"/>
      <c r="G557" s="38"/>
      <c r="H557" s="38"/>
      <c r="I557" s="38"/>
      <c r="J557" s="38"/>
    </row>
    <row r="558" spans="1:10" ht="15.75" customHeight="1">
      <c r="A558" s="37"/>
      <c r="B558" s="37"/>
      <c r="D558" s="37"/>
      <c r="E558" s="34"/>
      <c r="F558" s="34"/>
      <c r="G558" s="38"/>
      <c r="H558" s="38"/>
      <c r="I558" s="38"/>
      <c r="J558" s="38"/>
    </row>
    <row r="559" spans="1:10" ht="15.75" customHeight="1">
      <c r="A559" s="37"/>
      <c r="B559" s="37"/>
      <c r="D559" s="37"/>
      <c r="E559" s="34"/>
      <c r="F559" s="34"/>
      <c r="G559" s="38"/>
      <c r="H559" s="38"/>
      <c r="I559" s="38"/>
      <c r="J559" s="38"/>
    </row>
    <row r="560" spans="1:10" ht="15.75" customHeight="1">
      <c r="A560" s="37"/>
      <c r="B560" s="37"/>
      <c r="D560" s="37"/>
      <c r="E560" s="34"/>
      <c r="F560" s="34"/>
      <c r="G560" s="38"/>
      <c r="H560" s="38"/>
      <c r="I560" s="38"/>
      <c r="J560" s="38"/>
    </row>
    <row r="561" spans="1:10" ht="15.75" customHeight="1">
      <c r="A561" s="37"/>
      <c r="B561" s="37"/>
      <c r="D561" s="37"/>
      <c r="E561" s="34"/>
      <c r="F561" s="34"/>
      <c r="G561" s="38"/>
      <c r="H561" s="38"/>
      <c r="I561" s="38"/>
      <c r="J561" s="38"/>
    </row>
    <row r="562" spans="1:10" ht="15.75" customHeight="1">
      <c r="A562" s="37"/>
      <c r="B562" s="37"/>
      <c r="D562" s="37"/>
      <c r="E562" s="34"/>
      <c r="F562" s="34"/>
      <c r="G562" s="38"/>
      <c r="H562" s="38"/>
      <c r="I562" s="38"/>
      <c r="J562" s="38"/>
    </row>
    <row r="563" spans="1:10" ht="15.75" customHeight="1">
      <c r="A563" s="37"/>
      <c r="B563" s="37"/>
      <c r="D563" s="37"/>
      <c r="E563" s="34"/>
      <c r="F563" s="34"/>
      <c r="G563" s="38"/>
      <c r="H563" s="38"/>
      <c r="I563" s="38"/>
      <c r="J563" s="38"/>
    </row>
    <row r="564" spans="1:10" ht="15.75" customHeight="1">
      <c r="A564" s="37"/>
      <c r="B564" s="37"/>
      <c r="D564" s="37"/>
      <c r="E564" s="34"/>
      <c r="F564" s="34"/>
      <c r="G564" s="38"/>
      <c r="H564" s="38"/>
      <c r="I564" s="38"/>
      <c r="J564" s="38"/>
    </row>
    <row r="565" spans="1:10" ht="15.75" customHeight="1">
      <c r="A565" s="37"/>
      <c r="B565" s="37"/>
      <c r="D565" s="37"/>
      <c r="E565" s="34"/>
      <c r="F565" s="34"/>
      <c r="G565" s="38"/>
      <c r="H565" s="38"/>
      <c r="I565" s="38"/>
      <c r="J565" s="38"/>
    </row>
    <row r="566" spans="1:10" ht="15.75" customHeight="1">
      <c r="A566" s="37"/>
      <c r="B566" s="37"/>
      <c r="D566" s="37"/>
      <c r="E566" s="34"/>
      <c r="F566" s="34"/>
      <c r="G566" s="38"/>
      <c r="H566" s="38"/>
      <c r="I566" s="38"/>
      <c r="J566" s="38"/>
    </row>
    <row r="567" spans="1:10" ht="15.75" customHeight="1">
      <c r="A567" s="37"/>
      <c r="B567" s="37"/>
      <c r="D567" s="37"/>
      <c r="E567" s="34"/>
      <c r="F567" s="34"/>
      <c r="G567" s="38"/>
      <c r="H567" s="38"/>
      <c r="I567" s="38"/>
      <c r="J567" s="38"/>
    </row>
    <row r="568" spans="1:10" ht="15.75" customHeight="1">
      <c r="A568" s="37"/>
      <c r="B568" s="37"/>
      <c r="D568" s="37"/>
      <c r="E568" s="34"/>
      <c r="F568" s="34"/>
      <c r="G568" s="38"/>
      <c r="H568" s="38"/>
      <c r="I568" s="38"/>
      <c r="J568" s="38"/>
    </row>
    <row r="569" spans="1:10" ht="15.75" customHeight="1">
      <c r="A569" s="37"/>
      <c r="B569" s="37"/>
      <c r="D569" s="37"/>
      <c r="E569" s="34"/>
      <c r="F569" s="34"/>
      <c r="G569" s="38"/>
      <c r="H569" s="38"/>
      <c r="I569" s="38"/>
      <c r="J569" s="38"/>
    </row>
    <row r="570" spans="1:10" ht="15.75" customHeight="1">
      <c r="A570" s="37"/>
      <c r="B570" s="37"/>
      <c r="D570" s="37"/>
      <c r="E570" s="34"/>
      <c r="F570" s="34"/>
      <c r="G570" s="38"/>
      <c r="H570" s="38"/>
      <c r="I570" s="38"/>
      <c r="J570" s="38"/>
    </row>
    <row r="571" spans="1:10" ht="15.75" customHeight="1">
      <c r="A571" s="37"/>
      <c r="B571" s="37"/>
      <c r="D571" s="37"/>
      <c r="E571" s="34"/>
      <c r="F571" s="34"/>
      <c r="G571" s="38"/>
      <c r="H571" s="38"/>
      <c r="I571" s="38"/>
      <c r="J571" s="38"/>
    </row>
    <row r="572" spans="1:10" ht="15.75" customHeight="1">
      <c r="A572" s="37"/>
      <c r="B572" s="37"/>
      <c r="D572" s="37"/>
      <c r="E572" s="34"/>
      <c r="F572" s="34"/>
      <c r="G572" s="38"/>
      <c r="H572" s="38"/>
      <c r="I572" s="38"/>
      <c r="J572" s="38"/>
    </row>
    <row r="573" spans="1:10" ht="15.75" customHeight="1">
      <c r="A573" s="37"/>
      <c r="B573" s="37"/>
      <c r="D573" s="37"/>
      <c r="E573" s="34"/>
      <c r="F573" s="34"/>
      <c r="G573" s="38"/>
      <c r="H573" s="38"/>
      <c r="I573" s="38"/>
      <c r="J573" s="38"/>
    </row>
    <row r="574" spans="1:10" ht="15.75" customHeight="1">
      <c r="A574" s="37"/>
      <c r="B574" s="37"/>
      <c r="D574" s="37"/>
      <c r="E574" s="34"/>
      <c r="F574" s="34"/>
      <c r="G574" s="38"/>
      <c r="H574" s="38"/>
      <c r="I574" s="38"/>
      <c r="J574" s="38"/>
    </row>
    <row r="575" spans="1:10" ht="15.75" customHeight="1">
      <c r="A575" s="37"/>
      <c r="B575" s="37"/>
      <c r="D575" s="37"/>
      <c r="E575" s="34"/>
      <c r="F575" s="34"/>
      <c r="G575" s="38"/>
      <c r="H575" s="38"/>
      <c r="I575" s="38"/>
      <c r="J575" s="38"/>
    </row>
    <row r="576" spans="1:10" ht="15.75" customHeight="1">
      <c r="A576" s="37"/>
      <c r="B576" s="37"/>
      <c r="D576" s="37"/>
      <c r="E576" s="34"/>
      <c r="F576" s="34"/>
      <c r="G576" s="38"/>
      <c r="H576" s="38"/>
      <c r="I576" s="38"/>
      <c r="J576" s="38"/>
    </row>
    <row r="577" spans="1:10" ht="15.75" customHeight="1">
      <c r="A577" s="37"/>
      <c r="B577" s="37"/>
      <c r="D577" s="37"/>
      <c r="E577" s="34"/>
      <c r="F577" s="34"/>
      <c r="G577" s="38"/>
      <c r="H577" s="38"/>
      <c r="I577" s="38"/>
      <c r="J577" s="38"/>
    </row>
    <row r="578" spans="1:10" ht="15.75" customHeight="1">
      <c r="A578" s="37"/>
      <c r="B578" s="37"/>
      <c r="D578" s="37"/>
      <c r="E578" s="34"/>
      <c r="F578" s="34"/>
      <c r="G578" s="38"/>
      <c r="H578" s="38"/>
      <c r="I578" s="38"/>
      <c r="J578" s="38"/>
    </row>
    <row r="579" spans="1:10" ht="15.75" customHeight="1">
      <c r="A579" s="37"/>
      <c r="B579" s="37"/>
      <c r="D579" s="37"/>
      <c r="E579" s="34"/>
      <c r="F579" s="34"/>
      <c r="G579" s="38"/>
      <c r="H579" s="38"/>
      <c r="I579" s="38"/>
      <c r="J579" s="38"/>
    </row>
    <row r="580" spans="1:10" ht="15.75" customHeight="1">
      <c r="A580" s="37"/>
      <c r="B580" s="37"/>
      <c r="D580" s="37"/>
      <c r="E580" s="34"/>
      <c r="F580" s="34"/>
      <c r="G580" s="38"/>
      <c r="H580" s="38"/>
      <c r="I580" s="38"/>
      <c r="J580" s="38"/>
    </row>
    <row r="581" spans="1:10" ht="15.75" customHeight="1">
      <c r="A581" s="37"/>
      <c r="B581" s="37"/>
      <c r="D581" s="37"/>
      <c r="E581" s="34"/>
      <c r="F581" s="34"/>
      <c r="G581" s="38"/>
      <c r="H581" s="38"/>
      <c r="I581" s="38"/>
      <c r="J581" s="38"/>
    </row>
    <row r="582" spans="1:10" ht="15.75" customHeight="1">
      <c r="A582" s="37"/>
      <c r="B582" s="37"/>
      <c r="D582" s="37"/>
      <c r="E582" s="34"/>
      <c r="F582" s="34"/>
      <c r="G582" s="38"/>
      <c r="H582" s="38"/>
      <c r="I582" s="38"/>
      <c r="J582" s="38"/>
    </row>
    <row r="583" spans="1:10" ht="15.75" customHeight="1">
      <c r="A583" s="37"/>
      <c r="B583" s="37"/>
      <c r="D583" s="37"/>
      <c r="E583" s="34"/>
      <c r="F583" s="34"/>
      <c r="G583" s="38"/>
      <c r="H583" s="38"/>
      <c r="I583" s="38"/>
      <c r="J583" s="38"/>
    </row>
    <row r="584" spans="1:10" ht="15.75" customHeight="1">
      <c r="A584" s="37"/>
      <c r="B584" s="37"/>
      <c r="D584" s="37"/>
      <c r="E584" s="34"/>
      <c r="F584" s="34"/>
      <c r="G584" s="38"/>
      <c r="H584" s="38"/>
      <c r="I584" s="38"/>
      <c r="J584" s="38"/>
    </row>
    <row r="585" spans="1:10" ht="15.75" customHeight="1">
      <c r="A585" s="37"/>
      <c r="B585" s="37"/>
      <c r="D585" s="37"/>
      <c r="E585" s="34"/>
      <c r="F585" s="34"/>
      <c r="G585" s="38"/>
      <c r="H585" s="38"/>
      <c r="I585" s="38"/>
      <c r="J585" s="38"/>
    </row>
    <row r="586" spans="1:10" ht="15.75" customHeight="1">
      <c r="A586" s="37"/>
      <c r="B586" s="37"/>
      <c r="D586" s="37"/>
      <c r="E586" s="34"/>
      <c r="F586" s="34"/>
      <c r="G586" s="38"/>
      <c r="H586" s="38"/>
      <c r="I586" s="38"/>
      <c r="J586" s="38"/>
    </row>
    <row r="587" spans="1:10" ht="15.75" customHeight="1">
      <c r="A587" s="37"/>
      <c r="B587" s="37"/>
      <c r="D587" s="37"/>
      <c r="E587" s="34"/>
      <c r="F587" s="34"/>
      <c r="G587" s="38"/>
      <c r="H587" s="38"/>
      <c r="I587" s="38"/>
      <c r="J587" s="38"/>
    </row>
    <row r="588" spans="1:10" ht="15.75" customHeight="1">
      <c r="A588" s="37"/>
      <c r="B588" s="37"/>
      <c r="D588" s="37"/>
      <c r="E588" s="34"/>
      <c r="F588" s="34"/>
      <c r="G588" s="38"/>
      <c r="H588" s="38"/>
      <c r="I588" s="38"/>
      <c r="J588" s="38"/>
    </row>
    <row r="589" spans="1:10" ht="15.75" customHeight="1">
      <c r="A589" s="37"/>
      <c r="B589" s="37"/>
      <c r="D589" s="37"/>
      <c r="E589" s="34"/>
      <c r="F589" s="34"/>
      <c r="G589" s="38"/>
      <c r="H589" s="38"/>
      <c r="I589" s="38"/>
      <c r="J589" s="38"/>
    </row>
    <row r="590" spans="1:10" ht="15.75" customHeight="1">
      <c r="A590" s="37"/>
      <c r="B590" s="37"/>
      <c r="D590" s="37"/>
      <c r="E590" s="34"/>
      <c r="F590" s="34"/>
      <c r="G590" s="38"/>
      <c r="H590" s="38"/>
      <c r="I590" s="38"/>
      <c r="J590" s="38"/>
    </row>
    <row r="591" spans="1:10" ht="15.75" customHeight="1">
      <c r="A591" s="37"/>
      <c r="B591" s="37"/>
      <c r="D591" s="37"/>
      <c r="E591" s="34"/>
      <c r="F591" s="34"/>
      <c r="G591" s="38"/>
      <c r="H591" s="38"/>
      <c r="I591" s="38"/>
      <c r="J591" s="38"/>
    </row>
    <row r="592" spans="1:10" ht="15.75" customHeight="1">
      <c r="A592" s="37"/>
      <c r="B592" s="37"/>
      <c r="D592" s="37"/>
      <c r="E592" s="34"/>
      <c r="F592" s="34"/>
      <c r="G592" s="38"/>
      <c r="H592" s="38"/>
      <c r="I592" s="38"/>
      <c r="J592" s="38"/>
    </row>
    <row r="593" spans="1:10" ht="15.75" customHeight="1">
      <c r="A593" s="37"/>
      <c r="B593" s="37"/>
      <c r="D593" s="37"/>
      <c r="E593" s="34"/>
      <c r="F593" s="34"/>
      <c r="G593" s="38"/>
      <c r="H593" s="38"/>
      <c r="I593" s="38"/>
      <c r="J593" s="38"/>
    </row>
    <row r="594" spans="1:10" ht="15.75" customHeight="1">
      <c r="A594" s="37"/>
      <c r="B594" s="37"/>
      <c r="D594" s="37"/>
      <c r="E594" s="34"/>
      <c r="F594" s="34"/>
      <c r="G594" s="38"/>
      <c r="H594" s="38"/>
      <c r="I594" s="38"/>
      <c r="J594" s="38"/>
    </row>
    <row r="595" spans="1:10" ht="15.75" customHeight="1">
      <c r="A595" s="37"/>
      <c r="B595" s="37"/>
      <c r="D595" s="37"/>
      <c r="E595" s="34"/>
      <c r="F595" s="34"/>
      <c r="G595" s="38"/>
      <c r="H595" s="38"/>
      <c r="I595" s="38"/>
      <c r="J595" s="38"/>
    </row>
    <row r="596" spans="1:10" ht="15.75" customHeight="1">
      <c r="A596" s="37"/>
      <c r="B596" s="37"/>
      <c r="D596" s="37"/>
      <c r="E596" s="34"/>
      <c r="F596" s="34"/>
      <c r="G596" s="38"/>
      <c r="H596" s="38"/>
      <c r="I596" s="38"/>
      <c r="J596" s="38"/>
    </row>
    <row r="597" spans="1:10" ht="15.75" customHeight="1">
      <c r="A597" s="37"/>
      <c r="B597" s="37"/>
      <c r="D597" s="37"/>
      <c r="E597" s="34"/>
      <c r="F597" s="34"/>
      <c r="G597" s="38"/>
      <c r="H597" s="38"/>
      <c r="I597" s="38"/>
      <c r="J597" s="38"/>
    </row>
    <row r="598" spans="1:10" ht="15.75" customHeight="1">
      <c r="A598" s="37"/>
      <c r="B598" s="37"/>
      <c r="D598" s="37"/>
      <c r="E598" s="34"/>
      <c r="F598" s="34"/>
      <c r="G598" s="38"/>
      <c r="H598" s="38"/>
      <c r="I598" s="38"/>
      <c r="J598" s="38"/>
    </row>
    <row r="599" spans="1:10" ht="15.75" customHeight="1">
      <c r="A599" s="37"/>
      <c r="B599" s="37"/>
      <c r="D599" s="37"/>
      <c r="E599" s="34"/>
      <c r="F599" s="34"/>
      <c r="G599" s="38"/>
      <c r="H599" s="38"/>
      <c r="I599" s="38"/>
      <c r="J599" s="38"/>
    </row>
    <row r="600" spans="1:10" ht="15.75" customHeight="1">
      <c r="A600" s="37"/>
      <c r="B600" s="37"/>
      <c r="D600" s="37"/>
      <c r="E600" s="34"/>
      <c r="F600" s="34"/>
      <c r="G600" s="38"/>
      <c r="H600" s="38"/>
      <c r="I600" s="38"/>
      <c r="J600" s="38"/>
    </row>
    <row r="601" spans="1:10" ht="15.75" customHeight="1">
      <c r="A601" s="37"/>
      <c r="B601" s="37"/>
      <c r="D601" s="37"/>
      <c r="E601" s="34"/>
      <c r="F601" s="34"/>
      <c r="G601" s="38"/>
      <c r="H601" s="38"/>
      <c r="I601" s="38"/>
      <c r="J601" s="38"/>
    </row>
    <row r="602" spans="1:10" ht="15.75" customHeight="1">
      <c r="A602" s="37"/>
      <c r="B602" s="37"/>
      <c r="D602" s="37"/>
      <c r="E602" s="34"/>
      <c r="F602" s="34"/>
      <c r="G602" s="38"/>
      <c r="H602" s="38"/>
      <c r="I602" s="38"/>
      <c r="J602" s="38"/>
    </row>
    <row r="603" spans="1:10" ht="15.75" customHeight="1">
      <c r="A603" s="37"/>
      <c r="B603" s="37"/>
      <c r="D603" s="37"/>
      <c r="E603" s="34"/>
      <c r="F603" s="34"/>
      <c r="G603" s="38"/>
      <c r="H603" s="38"/>
      <c r="I603" s="38"/>
      <c r="J603" s="38"/>
    </row>
    <row r="604" spans="1:10" ht="15.75" customHeight="1">
      <c r="A604" s="37"/>
      <c r="B604" s="37"/>
      <c r="D604" s="37"/>
      <c r="E604" s="34"/>
      <c r="F604" s="34"/>
      <c r="G604" s="38"/>
      <c r="H604" s="38"/>
      <c r="I604" s="38"/>
      <c r="J604" s="38"/>
    </row>
    <row r="605" spans="1:10" ht="15.75" customHeight="1">
      <c r="A605" s="37"/>
      <c r="B605" s="37"/>
      <c r="D605" s="37"/>
      <c r="E605" s="34"/>
      <c r="F605" s="34"/>
      <c r="G605" s="38"/>
      <c r="H605" s="38"/>
      <c r="I605" s="38"/>
      <c r="J605" s="38"/>
    </row>
    <row r="606" spans="1:10" ht="15.75" customHeight="1">
      <c r="A606" s="37"/>
      <c r="B606" s="37"/>
      <c r="D606" s="37"/>
      <c r="E606" s="34"/>
      <c r="F606" s="34"/>
      <c r="G606" s="38"/>
      <c r="H606" s="38"/>
      <c r="I606" s="38"/>
      <c r="J606" s="38"/>
    </row>
    <row r="607" spans="1:10" ht="15.75" customHeight="1">
      <c r="A607" s="37"/>
      <c r="B607" s="37"/>
      <c r="D607" s="37"/>
      <c r="E607" s="34"/>
      <c r="F607" s="34"/>
      <c r="G607" s="38"/>
      <c r="H607" s="38"/>
      <c r="I607" s="38"/>
      <c r="J607" s="38"/>
    </row>
    <row r="608" spans="1:10" ht="15.75" customHeight="1">
      <c r="A608" s="37"/>
      <c r="B608" s="37"/>
      <c r="D608" s="37"/>
      <c r="E608" s="34"/>
      <c r="F608" s="34"/>
      <c r="G608" s="38"/>
      <c r="H608" s="38"/>
      <c r="I608" s="38"/>
      <c r="J608" s="38"/>
    </row>
    <row r="609" spans="1:10" ht="15.75" customHeight="1">
      <c r="A609" s="37"/>
      <c r="B609" s="37"/>
      <c r="D609" s="37"/>
      <c r="E609" s="34"/>
      <c r="F609" s="34"/>
      <c r="G609" s="38"/>
      <c r="H609" s="38"/>
      <c r="I609" s="38"/>
      <c r="J609" s="38"/>
    </row>
    <row r="610" spans="1:10" ht="15.75" customHeight="1">
      <c r="A610" s="37"/>
      <c r="B610" s="37"/>
      <c r="D610" s="37"/>
      <c r="E610" s="34"/>
      <c r="F610" s="34"/>
      <c r="G610" s="38"/>
      <c r="H610" s="38"/>
      <c r="I610" s="38"/>
      <c r="J610" s="38"/>
    </row>
    <row r="611" spans="1:10" ht="15.75" customHeight="1">
      <c r="A611" s="37"/>
      <c r="B611" s="37"/>
      <c r="D611" s="37"/>
      <c r="E611" s="34"/>
      <c r="F611" s="34"/>
      <c r="G611" s="38"/>
      <c r="H611" s="38"/>
      <c r="I611" s="38"/>
      <c r="J611" s="38"/>
    </row>
    <row r="612" spans="1:10" ht="15.75" customHeight="1">
      <c r="A612" s="37"/>
      <c r="B612" s="37"/>
      <c r="D612" s="37"/>
      <c r="E612" s="34"/>
      <c r="F612" s="34"/>
      <c r="G612" s="38"/>
      <c r="H612" s="38"/>
      <c r="I612" s="38"/>
      <c r="J612" s="38"/>
    </row>
    <row r="613" spans="1:10" ht="15.75" customHeight="1">
      <c r="A613" s="37"/>
      <c r="B613" s="37"/>
      <c r="D613" s="37"/>
      <c r="E613" s="34"/>
      <c r="F613" s="34"/>
      <c r="G613" s="38"/>
      <c r="H613" s="38"/>
      <c r="I613" s="38"/>
      <c r="J613" s="38"/>
    </row>
    <row r="614" spans="1:10" ht="15.75" customHeight="1">
      <c r="A614" s="37"/>
      <c r="B614" s="37"/>
      <c r="D614" s="37"/>
      <c r="E614" s="34"/>
      <c r="F614" s="34"/>
      <c r="G614" s="38"/>
      <c r="H614" s="38"/>
      <c r="I614" s="38"/>
      <c r="J614" s="38"/>
    </row>
    <row r="615" spans="1:10" ht="15.75" customHeight="1">
      <c r="A615" s="37"/>
      <c r="B615" s="37"/>
      <c r="D615" s="37"/>
      <c r="E615" s="34"/>
      <c r="F615" s="34"/>
      <c r="G615" s="38"/>
      <c r="H615" s="38"/>
      <c r="I615" s="38"/>
      <c r="J615" s="38"/>
    </row>
    <row r="616" spans="1:10" ht="15.75" customHeight="1">
      <c r="A616" s="37"/>
      <c r="B616" s="37"/>
      <c r="D616" s="37"/>
      <c r="E616" s="34"/>
      <c r="F616" s="34"/>
      <c r="G616" s="38"/>
      <c r="H616" s="38"/>
      <c r="I616" s="38"/>
      <c r="J616" s="38"/>
    </row>
    <row r="617" spans="1:10" ht="15.75" customHeight="1">
      <c r="A617" s="37"/>
      <c r="B617" s="37"/>
      <c r="D617" s="37"/>
      <c r="E617" s="34"/>
      <c r="F617" s="34"/>
      <c r="G617" s="38"/>
      <c r="H617" s="38"/>
      <c r="I617" s="38"/>
      <c r="J617" s="38"/>
    </row>
    <row r="618" spans="1:10" ht="15.75" customHeight="1">
      <c r="A618" s="37"/>
      <c r="B618" s="37"/>
      <c r="D618" s="37"/>
      <c r="E618" s="34"/>
      <c r="F618" s="34"/>
      <c r="G618" s="38"/>
      <c r="H618" s="38"/>
      <c r="I618" s="38"/>
      <c r="J618" s="38"/>
    </row>
    <row r="619" spans="1:10" ht="15.75" customHeight="1">
      <c r="A619" s="37"/>
      <c r="B619" s="37"/>
      <c r="D619" s="37"/>
      <c r="E619" s="34"/>
      <c r="F619" s="34"/>
      <c r="G619" s="38"/>
      <c r="H619" s="38"/>
      <c r="I619" s="38"/>
      <c r="J619" s="38"/>
    </row>
    <row r="620" spans="1:10" ht="15.75" customHeight="1">
      <c r="A620" s="37"/>
      <c r="B620" s="37"/>
      <c r="D620" s="37"/>
      <c r="E620" s="34"/>
      <c r="F620" s="34"/>
      <c r="G620" s="38"/>
      <c r="H620" s="38"/>
      <c r="I620" s="38"/>
      <c r="J620" s="38"/>
    </row>
    <row r="621" spans="1:10" ht="15.75" customHeight="1">
      <c r="A621" s="37"/>
      <c r="B621" s="37"/>
      <c r="D621" s="37"/>
      <c r="E621" s="34"/>
      <c r="F621" s="34"/>
      <c r="G621" s="38"/>
      <c r="H621" s="38"/>
      <c r="I621" s="38"/>
      <c r="J621" s="38"/>
    </row>
    <row r="622" spans="1:10" ht="15.75" customHeight="1">
      <c r="A622" s="37"/>
      <c r="B622" s="37"/>
      <c r="D622" s="37"/>
      <c r="E622" s="34"/>
      <c r="F622" s="34"/>
      <c r="G622" s="38"/>
      <c r="H622" s="38"/>
      <c r="I622" s="38"/>
      <c r="J622" s="38"/>
    </row>
    <row r="623" spans="1:10" ht="15.75" customHeight="1">
      <c r="A623" s="37"/>
      <c r="B623" s="37"/>
      <c r="D623" s="37"/>
      <c r="E623" s="34"/>
      <c r="F623" s="34"/>
      <c r="G623" s="38"/>
      <c r="H623" s="38"/>
      <c r="I623" s="38"/>
      <c r="J623" s="38"/>
    </row>
    <row r="624" spans="1:10" ht="15.75" customHeight="1">
      <c r="A624" s="37"/>
      <c r="B624" s="37"/>
      <c r="D624" s="37"/>
      <c r="E624" s="34"/>
      <c r="F624" s="34"/>
      <c r="G624" s="38"/>
      <c r="H624" s="38"/>
      <c r="I624" s="38"/>
      <c r="J624" s="38"/>
    </row>
    <row r="625" spans="1:10" ht="15.75" customHeight="1">
      <c r="A625" s="37"/>
      <c r="B625" s="37"/>
      <c r="D625" s="37"/>
      <c r="E625" s="34"/>
      <c r="F625" s="34"/>
      <c r="G625" s="38"/>
      <c r="H625" s="38"/>
      <c r="I625" s="38"/>
      <c r="J625" s="38"/>
    </row>
    <row r="626" spans="1:10" ht="15.75" customHeight="1">
      <c r="A626" s="37"/>
      <c r="B626" s="37"/>
      <c r="D626" s="37"/>
      <c r="E626" s="34"/>
      <c r="F626" s="34"/>
      <c r="G626" s="38"/>
      <c r="H626" s="38"/>
      <c r="I626" s="38"/>
      <c r="J626" s="38"/>
    </row>
    <row r="627" spans="1:10" ht="15.75" customHeight="1">
      <c r="A627" s="37"/>
      <c r="B627" s="37"/>
      <c r="D627" s="37"/>
      <c r="E627" s="34"/>
      <c r="F627" s="34"/>
      <c r="G627" s="38"/>
      <c r="H627" s="38"/>
      <c r="I627" s="38"/>
      <c r="J627" s="38"/>
    </row>
    <row r="628" spans="1:10" ht="15.75" customHeight="1">
      <c r="A628" s="37"/>
      <c r="B628" s="37"/>
      <c r="D628" s="37"/>
      <c r="E628" s="34"/>
      <c r="F628" s="34"/>
      <c r="G628" s="38"/>
      <c r="H628" s="38"/>
      <c r="I628" s="38"/>
      <c r="J628" s="38"/>
    </row>
    <row r="629" spans="1:10" ht="15.75" customHeight="1">
      <c r="A629" s="37"/>
      <c r="B629" s="37"/>
      <c r="D629" s="37"/>
      <c r="E629" s="34"/>
      <c r="F629" s="34"/>
      <c r="G629" s="38"/>
      <c r="H629" s="38"/>
      <c r="I629" s="38"/>
      <c r="J629" s="38"/>
    </row>
    <row r="630" spans="1:10" ht="15.75" customHeight="1">
      <c r="A630" s="37"/>
      <c r="B630" s="37"/>
      <c r="D630" s="37"/>
      <c r="E630" s="34"/>
      <c r="F630" s="34"/>
      <c r="G630" s="38"/>
      <c r="H630" s="38"/>
      <c r="I630" s="38"/>
      <c r="J630" s="38"/>
    </row>
    <row r="631" spans="1:10" ht="15.75" customHeight="1">
      <c r="A631" s="37"/>
      <c r="B631" s="37"/>
      <c r="D631" s="37"/>
      <c r="E631" s="34"/>
      <c r="F631" s="34"/>
      <c r="G631" s="38"/>
      <c r="H631" s="38"/>
      <c r="I631" s="38"/>
      <c r="J631" s="38"/>
    </row>
    <row r="632" spans="1:10" ht="15.75" customHeight="1">
      <c r="A632" s="37"/>
      <c r="B632" s="37"/>
      <c r="D632" s="37"/>
      <c r="E632" s="34"/>
      <c r="F632" s="34"/>
      <c r="G632" s="38"/>
      <c r="H632" s="38"/>
      <c r="I632" s="38"/>
      <c r="J632" s="38"/>
    </row>
    <row r="633" spans="1:10" ht="15.75" customHeight="1">
      <c r="A633" s="37"/>
      <c r="B633" s="37"/>
      <c r="D633" s="37"/>
      <c r="E633" s="34"/>
      <c r="F633" s="34"/>
      <c r="G633" s="38"/>
      <c r="H633" s="38"/>
      <c r="I633" s="38"/>
      <c r="J633" s="38"/>
    </row>
    <row r="634" spans="1:10" ht="15.75" customHeight="1">
      <c r="A634" s="37"/>
      <c r="B634" s="37"/>
      <c r="D634" s="37"/>
      <c r="E634" s="34"/>
      <c r="F634" s="34"/>
      <c r="G634" s="38"/>
      <c r="H634" s="38"/>
      <c r="I634" s="38"/>
      <c r="J634" s="38"/>
    </row>
    <row r="635" spans="1:10" ht="15.75" customHeight="1">
      <c r="A635" s="37"/>
      <c r="B635" s="37"/>
      <c r="D635" s="37"/>
      <c r="E635" s="34"/>
      <c r="F635" s="34"/>
      <c r="G635" s="38"/>
      <c r="H635" s="38"/>
      <c r="I635" s="38"/>
      <c r="J635" s="38"/>
    </row>
    <row r="636" spans="1:10" ht="15.75" customHeight="1">
      <c r="A636" s="37"/>
      <c r="B636" s="37"/>
      <c r="D636" s="37"/>
      <c r="E636" s="34"/>
      <c r="F636" s="34"/>
      <c r="G636" s="38"/>
      <c r="H636" s="38"/>
      <c r="I636" s="38"/>
      <c r="J636" s="38"/>
    </row>
    <row r="637" spans="1:10" ht="15.75" customHeight="1">
      <c r="A637" s="37"/>
      <c r="B637" s="37"/>
      <c r="D637" s="37"/>
      <c r="E637" s="34"/>
      <c r="F637" s="34"/>
      <c r="G637" s="38"/>
      <c r="H637" s="38"/>
      <c r="I637" s="38"/>
      <c r="J637" s="38"/>
    </row>
    <row r="638" spans="1:10" ht="15.75" customHeight="1">
      <c r="A638" s="37"/>
      <c r="B638" s="37"/>
      <c r="D638" s="37"/>
      <c r="E638" s="34"/>
      <c r="F638" s="34"/>
      <c r="G638" s="38"/>
      <c r="H638" s="38"/>
      <c r="I638" s="38"/>
      <c r="J638" s="38"/>
    </row>
    <row r="639" spans="1:10" ht="15.75" customHeight="1">
      <c r="A639" s="37"/>
      <c r="B639" s="37"/>
      <c r="D639" s="37"/>
      <c r="E639" s="34"/>
      <c r="F639" s="34"/>
      <c r="G639" s="38"/>
      <c r="H639" s="38"/>
      <c r="I639" s="38"/>
      <c r="J639" s="38"/>
    </row>
    <row r="640" spans="1:10" ht="15.75" customHeight="1">
      <c r="A640" s="37"/>
      <c r="B640" s="37"/>
      <c r="D640" s="37"/>
      <c r="E640" s="34"/>
      <c r="F640" s="34"/>
      <c r="G640" s="38"/>
      <c r="H640" s="38"/>
      <c r="I640" s="38"/>
      <c r="J640" s="38"/>
    </row>
    <row r="641" spans="1:10" ht="15.75" customHeight="1">
      <c r="A641" s="37"/>
      <c r="B641" s="37"/>
      <c r="D641" s="37"/>
      <c r="E641" s="34"/>
      <c r="F641" s="34"/>
      <c r="G641" s="38"/>
      <c r="H641" s="38"/>
      <c r="I641" s="38"/>
      <c r="J641" s="38"/>
    </row>
    <row r="642" spans="1:10" ht="15.75" customHeight="1">
      <c r="A642" s="37"/>
      <c r="B642" s="37"/>
      <c r="D642" s="37"/>
      <c r="E642" s="34"/>
      <c r="F642" s="34"/>
      <c r="G642" s="38"/>
      <c r="H642" s="38"/>
      <c r="I642" s="38"/>
      <c r="J642" s="38"/>
    </row>
    <row r="643" spans="1:10" ht="15.75" customHeight="1">
      <c r="A643" s="37"/>
      <c r="B643" s="37"/>
      <c r="D643" s="37"/>
      <c r="E643" s="34"/>
      <c r="F643" s="34"/>
      <c r="G643" s="38"/>
      <c r="H643" s="38"/>
      <c r="I643" s="38"/>
      <c r="J643" s="38"/>
    </row>
    <row r="644" spans="1:10" ht="15.75" customHeight="1">
      <c r="A644" s="37"/>
      <c r="B644" s="37"/>
      <c r="D644" s="37"/>
      <c r="E644" s="34"/>
      <c r="F644" s="34"/>
      <c r="G644" s="38"/>
      <c r="H644" s="38"/>
      <c r="I644" s="38"/>
      <c r="J644" s="38"/>
    </row>
    <row r="645" spans="1:10" ht="15.75" customHeight="1">
      <c r="A645" s="37"/>
      <c r="B645" s="37"/>
      <c r="D645" s="37"/>
      <c r="E645" s="34"/>
      <c r="F645" s="34"/>
      <c r="G645" s="38"/>
      <c r="H645" s="38"/>
      <c r="I645" s="38"/>
      <c r="J645" s="38"/>
    </row>
    <row r="646" spans="1:10" ht="15.75" customHeight="1">
      <c r="A646" s="37"/>
      <c r="B646" s="37"/>
      <c r="D646" s="37"/>
      <c r="E646" s="34"/>
      <c r="F646" s="34"/>
      <c r="G646" s="38"/>
      <c r="H646" s="38"/>
      <c r="I646" s="38"/>
      <c r="J646" s="38"/>
    </row>
    <row r="647" spans="1:10" ht="15.75" customHeight="1">
      <c r="A647" s="37"/>
      <c r="B647" s="37"/>
      <c r="D647" s="37"/>
      <c r="E647" s="34"/>
      <c r="F647" s="34"/>
      <c r="G647" s="38"/>
      <c r="H647" s="38"/>
      <c r="I647" s="38"/>
      <c r="J647" s="38"/>
    </row>
    <row r="648" spans="1:10" ht="15.75" customHeight="1">
      <c r="A648" s="37"/>
      <c r="B648" s="37"/>
      <c r="D648" s="37"/>
      <c r="E648" s="34"/>
      <c r="F648" s="34"/>
      <c r="G648" s="38"/>
      <c r="H648" s="38"/>
      <c r="I648" s="38"/>
      <c r="J648" s="38"/>
    </row>
    <row r="649" spans="1:10" ht="15.75" customHeight="1">
      <c r="A649" s="37"/>
      <c r="B649" s="37"/>
      <c r="D649" s="37"/>
      <c r="E649" s="34"/>
      <c r="F649" s="34"/>
      <c r="G649" s="38"/>
      <c r="H649" s="38"/>
      <c r="I649" s="38"/>
      <c r="J649" s="38"/>
    </row>
    <row r="650" spans="1:10" ht="15.75" customHeight="1">
      <c r="A650" s="37"/>
      <c r="B650" s="37"/>
      <c r="D650" s="37"/>
      <c r="E650" s="34"/>
      <c r="F650" s="34"/>
      <c r="G650" s="38"/>
      <c r="H650" s="38"/>
      <c r="I650" s="38"/>
      <c r="J650" s="38"/>
    </row>
    <row r="651" spans="1:10" ht="15.75" customHeight="1">
      <c r="A651" s="37"/>
      <c r="B651" s="37"/>
      <c r="D651" s="37"/>
      <c r="E651" s="34"/>
      <c r="F651" s="34"/>
      <c r="G651" s="38"/>
      <c r="H651" s="38"/>
      <c r="I651" s="38"/>
      <c r="J651" s="38"/>
    </row>
    <row r="652" spans="1:10" ht="15.75" customHeight="1">
      <c r="A652" s="37"/>
      <c r="B652" s="37"/>
      <c r="D652" s="37"/>
      <c r="E652" s="34"/>
      <c r="F652" s="34"/>
      <c r="G652" s="38"/>
      <c r="H652" s="38"/>
      <c r="I652" s="38"/>
      <c r="J652" s="38"/>
    </row>
    <row r="653" spans="1:10" ht="15.75" customHeight="1">
      <c r="A653" s="37"/>
      <c r="B653" s="37"/>
      <c r="D653" s="37"/>
      <c r="E653" s="34"/>
      <c r="F653" s="34"/>
      <c r="G653" s="38"/>
      <c r="H653" s="38"/>
      <c r="I653" s="38"/>
      <c r="J653" s="38"/>
    </row>
    <row r="654" spans="1:10" ht="15.75" customHeight="1">
      <c r="A654" s="37"/>
      <c r="B654" s="37"/>
      <c r="D654" s="37"/>
      <c r="E654" s="34"/>
      <c r="F654" s="34"/>
      <c r="G654" s="38"/>
      <c r="H654" s="38"/>
      <c r="I654" s="38"/>
      <c r="J654" s="38"/>
    </row>
    <row r="655" spans="1:10" ht="15.75" customHeight="1">
      <c r="A655" s="37"/>
      <c r="B655" s="37"/>
      <c r="D655" s="37"/>
      <c r="E655" s="34"/>
      <c r="F655" s="34"/>
      <c r="G655" s="38"/>
      <c r="H655" s="38"/>
      <c r="I655" s="38"/>
      <c r="J655" s="38"/>
    </row>
    <row r="656" spans="1:10" ht="15.75" customHeight="1">
      <c r="A656" s="37"/>
      <c r="B656" s="37"/>
      <c r="D656" s="37"/>
      <c r="E656" s="34"/>
      <c r="F656" s="34"/>
      <c r="G656" s="38"/>
      <c r="H656" s="38"/>
      <c r="I656" s="38"/>
      <c r="J656" s="38"/>
    </row>
    <row r="657" spans="1:10" ht="15.75" customHeight="1">
      <c r="A657" s="37"/>
      <c r="B657" s="37"/>
      <c r="D657" s="37"/>
      <c r="E657" s="34"/>
      <c r="F657" s="34"/>
      <c r="G657" s="38"/>
      <c r="H657" s="38"/>
      <c r="I657" s="38"/>
      <c r="J657" s="38"/>
    </row>
    <row r="658" spans="1:10" ht="15.75" customHeight="1">
      <c r="A658" s="37"/>
      <c r="B658" s="37"/>
      <c r="D658" s="37"/>
      <c r="E658" s="34"/>
      <c r="F658" s="34"/>
      <c r="G658" s="38"/>
      <c r="H658" s="38"/>
      <c r="I658" s="38"/>
      <c r="J658" s="38"/>
    </row>
    <row r="659" spans="1:10" ht="15.75" customHeight="1">
      <c r="A659" s="37"/>
      <c r="B659" s="37"/>
      <c r="D659" s="37"/>
      <c r="E659" s="34"/>
      <c r="F659" s="34"/>
      <c r="G659" s="38"/>
      <c r="H659" s="38"/>
      <c r="I659" s="38"/>
      <c r="J659" s="38"/>
    </row>
    <row r="660" spans="1:10" ht="15.75" customHeight="1">
      <c r="A660" s="37"/>
      <c r="B660" s="37"/>
      <c r="D660" s="37"/>
      <c r="E660" s="34"/>
      <c r="F660" s="34"/>
      <c r="G660" s="38"/>
      <c r="H660" s="38"/>
      <c r="I660" s="38"/>
      <c r="J660" s="38"/>
    </row>
    <row r="661" spans="1:10" ht="15.75" customHeight="1">
      <c r="A661" s="37"/>
      <c r="B661" s="37"/>
      <c r="D661" s="37"/>
      <c r="E661" s="34"/>
      <c r="F661" s="34"/>
      <c r="G661" s="38"/>
      <c r="H661" s="38"/>
      <c r="I661" s="38"/>
      <c r="J661" s="38"/>
    </row>
    <row r="662" spans="1:10" ht="15.75" customHeight="1">
      <c r="A662" s="37"/>
      <c r="B662" s="37"/>
      <c r="D662" s="37"/>
      <c r="E662" s="34"/>
      <c r="F662" s="34"/>
      <c r="G662" s="38"/>
      <c r="H662" s="38"/>
      <c r="I662" s="38"/>
      <c r="J662" s="38"/>
    </row>
    <row r="663" spans="1:10" ht="15.75" customHeight="1">
      <c r="A663" s="37"/>
      <c r="B663" s="37"/>
      <c r="D663" s="37"/>
      <c r="E663" s="34"/>
      <c r="F663" s="34"/>
      <c r="G663" s="38"/>
      <c r="H663" s="38"/>
      <c r="I663" s="38"/>
      <c r="J663" s="38"/>
    </row>
    <row r="664" spans="1:10" ht="15.75" customHeight="1">
      <c r="A664" s="37"/>
      <c r="B664" s="37"/>
      <c r="D664" s="37"/>
      <c r="E664" s="34"/>
      <c r="F664" s="34"/>
      <c r="G664" s="38"/>
      <c r="H664" s="38"/>
      <c r="I664" s="38"/>
      <c r="J664" s="38"/>
    </row>
    <row r="665" spans="1:10" ht="15.75" customHeight="1">
      <c r="A665" s="37"/>
      <c r="B665" s="37"/>
      <c r="D665" s="37"/>
      <c r="E665" s="34"/>
      <c r="F665" s="34"/>
      <c r="G665" s="38"/>
      <c r="H665" s="38"/>
      <c r="I665" s="38"/>
      <c r="J665" s="38"/>
    </row>
    <row r="666" spans="1:10" ht="15.75" customHeight="1">
      <c r="A666" s="37"/>
      <c r="B666" s="37"/>
      <c r="D666" s="37"/>
      <c r="E666" s="34"/>
      <c r="F666" s="34"/>
      <c r="G666" s="38"/>
      <c r="H666" s="38"/>
      <c r="I666" s="38"/>
      <c r="J666" s="38"/>
    </row>
    <row r="667" spans="1:10" ht="15.75" customHeight="1">
      <c r="A667" s="37"/>
      <c r="B667" s="37"/>
      <c r="D667" s="37"/>
      <c r="E667" s="34"/>
      <c r="F667" s="34"/>
      <c r="G667" s="38"/>
      <c r="H667" s="38"/>
      <c r="I667" s="38"/>
      <c r="J667" s="38"/>
    </row>
    <row r="668" spans="1:10" ht="15.75" customHeight="1">
      <c r="A668" s="37"/>
      <c r="B668" s="37"/>
      <c r="D668" s="37"/>
      <c r="E668" s="34"/>
      <c r="F668" s="34"/>
      <c r="G668" s="38"/>
      <c r="H668" s="38"/>
      <c r="I668" s="38"/>
      <c r="J668" s="38"/>
    </row>
    <row r="669" spans="1:10" ht="15.75" customHeight="1">
      <c r="A669" s="37"/>
      <c r="B669" s="37"/>
      <c r="D669" s="37"/>
      <c r="E669" s="34"/>
      <c r="F669" s="34"/>
      <c r="G669" s="38"/>
      <c r="H669" s="38"/>
      <c r="I669" s="38"/>
      <c r="J669" s="38"/>
    </row>
    <row r="670" spans="1:10" ht="15.75" customHeight="1">
      <c r="A670" s="37"/>
      <c r="B670" s="37"/>
      <c r="D670" s="37"/>
      <c r="E670" s="34"/>
      <c r="F670" s="34"/>
      <c r="G670" s="38"/>
      <c r="H670" s="38"/>
      <c r="I670" s="38"/>
      <c r="J670" s="38"/>
    </row>
    <row r="671" spans="1:10" ht="15.75" customHeight="1">
      <c r="A671" s="37"/>
      <c r="B671" s="37"/>
      <c r="D671" s="37"/>
      <c r="E671" s="34"/>
      <c r="F671" s="34"/>
      <c r="G671" s="38"/>
      <c r="H671" s="38"/>
      <c r="I671" s="38"/>
      <c r="J671" s="38"/>
    </row>
    <row r="672" spans="1:10" ht="15.75" customHeight="1">
      <c r="A672" s="37"/>
      <c r="B672" s="37"/>
      <c r="D672" s="37"/>
      <c r="E672" s="34"/>
      <c r="F672" s="34"/>
      <c r="G672" s="38"/>
      <c r="H672" s="38"/>
      <c r="I672" s="38"/>
      <c r="J672" s="38"/>
    </row>
    <row r="673" spans="1:10" ht="15.75" customHeight="1">
      <c r="A673" s="37"/>
      <c r="B673" s="37"/>
      <c r="D673" s="37"/>
      <c r="E673" s="34"/>
      <c r="F673" s="34"/>
      <c r="G673" s="38"/>
      <c r="H673" s="38"/>
      <c r="I673" s="38"/>
      <c r="J673" s="38"/>
    </row>
    <row r="674" spans="1:10" ht="15.75" customHeight="1">
      <c r="A674" s="37"/>
      <c r="B674" s="37"/>
      <c r="D674" s="37"/>
      <c r="E674" s="34"/>
      <c r="F674" s="34"/>
      <c r="G674" s="38"/>
      <c r="H674" s="38"/>
      <c r="I674" s="38"/>
      <c r="J674" s="38"/>
    </row>
    <row r="675" spans="1:10" ht="15.75" customHeight="1">
      <c r="A675" s="37"/>
      <c r="B675" s="37"/>
      <c r="D675" s="37"/>
      <c r="E675" s="34"/>
      <c r="F675" s="34"/>
      <c r="G675" s="38"/>
      <c r="H675" s="38"/>
      <c r="I675" s="38"/>
      <c r="J675" s="38"/>
    </row>
    <row r="676" spans="1:10" ht="15.75" customHeight="1">
      <c r="A676" s="37"/>
      <c r="B676" s="37"/>
      <c r="D676" s="37"/>
      <c r="E676" s="34"/>
      <c r="F676" s="34"/>
      <c r="G676" s="38"/>
      <c r="H676" s="38"/>
      <c r="I676" s="38"/>
      <c r="J676" s="38"/>
    </row>
    <row r="677" spans="1:10" ht="15.75" customHeight="1">
      <c r="A677" s="37"/>
      <c r="B677" s="37"/>
      <c r="D677" s="37"/>
      <c r="E677" s="34"/>
      <c r="F677" s="34"/>
      <c r="G677" s="38"/>
      <c r="H677" s="38"/>
      <c r="I677" s="38"/>
      <c r="J677" s="38"/>
    </row>
    <row r="678" spans="1:10" ht="15.75" customHeight="1">
      <c r="A678" s="37"/>
      <c r="B678" s="37"/>
      <c r="D678" s="37"/>
      <c r="E678" s="34"/>
      <c r="F678" s="34"/>
      <c r="G678" s="38"/>
      <c r="H678" s="38"/>
      <c r="I678" s="38"/>
      <c r="J678" s="38"/>
    </row>
    <row r="679" spans="1:10" ht="15.75" customHeight="1">
      <c r="A679" s="37"/>
      <c r="B679" s="37"/>
      <c r="D679" s="37"/>
      <c r="E679" s="34"/>
      <c r="F679" s="34"/>
      <c r="G679" s="38"/>
      <c r="H679" s="38"/>
      <c r="I679" s="38"/>
      <c r="J679" s="38"/>
    </row>
    <row r="680" spans="1:10" ht="15.75" customHeight="1">
      <c r="A680" s="37"/>
      <c r="B680" s="37"/>
      <c r="D680" s="37"/>
      <c r="E680" s="34"/>
      <c r="F680" s="34"/>
      <c r="G680" s="38"/>
      <c r="H680" s="38"/>
      <c r="I680" s="38"/>
      <c r="J680" s="38"/>
    </row>
    <row r="681" spans="1:10" ht="15.75" customHeight="1">
      <c r="A681" s="37"/>
      <c r="B681" s="37"/>
      <c r="D681" s="37"/>
      <c r="E681" s="34"/>
      <c r="F681" s="34"/>
      <c r="G681" s="38"/>
      <c r="H681" s="38"/>
      <c r="I681" s="38"/>
      <c r="J681" s="38"/>
    </row>
    <row r="682" spans="1:10" ht="15.75" customHeight="1">
      <c r="A682" s="37"/>
      <c r="B682" s="37"/>
      <c r="D682" s="37"/>
      <c r="E682" s="34"/>
      <c r="F682" s="34"/>
      <c r="G682" s="38"/>
      <c r="H682" s="38"/>
      <c r="I682" s="38"/>
      <c r="J682" s="38"/>
    </row>
    <row r="683" spans="1:10" ht="15.75" customHeight="1">
      <c r="A683" s="37"/>
      <c r="B683" s="37"/>
      <c r="D683" s="37"/>
      <c r="E683" s="34"/>
      <c r="F683" s="34"/>
      <c r="G683" s="38"/>
      <c r="H683" s="38"/>
      <c r="I683" s="38"/>
      <c r="J683" s="38"/>
    </row>
    <row r="684" spans="1:10" ht="15.75" customHeight="1">
      <c r="A684" s="37"/>
      <c r="B684" s="37"/>
      <c r="D684" s="37"/>
      <c r="E684" s="34"/>
      <c r="F684" s="34"/>
      <c r="G684" s="38"/>
      <c r="H684" s="38"/>
      <c r="I684" s="38"/>
      <c r="J684" s="38"/>
    </row>
    <row r="685" spans="1:10" ht="15.75" customHeight="1">
      <c r="A685" s="37"/>
      <c r="B685" s="37"/>
      <c r="D685" s="37"/>
      <c r="E685" s="34"/>
      <c r="F685" s="34"/>
      <c r="G685" s="38"/>
      <c r="H685" s="38"/>
      <c r="I685" s="38"/>
      <c r="J685" s="38"/>
    </row>
    <row r="686" spans="1:10" ht="15.75" customHeight="1">
      <c r="A686" s="37"/>
      <c r="B686" s="37"/>
      <c r="D686" s="37"/>
      <c r="E686" s="34"/>
      <c r="F686" s="34"/>
      <c r="G686" s="38"/>
      <c r="H686" s="38"/>
      <c r="I686" s="38"/>
      <c r="J686" s="38"/>
    </row>
    <row r="687" spans="1:10" ht="15.75" customHeight="1">
      <c r="A687" s="37"/>
      <c r="B687" s="37"/>
      <c r="D687" s="37"/>
      <c r="E687" s="34"/>
      <c r="F687" s="34"/>
      <c r="G687" s="38"/>
      <c r="H687" s="38"/>
      <c r="I687" s="38"/>
      <c r="J687" s="38"/>
    </row>
    <row r="688" spans="1:10" ht="15.75" customHeight="1">
      <c r="A688" s="37"/>
      <c r="B688" s="37"/>
      <c r="D688" s="37"/>
      <c r="E688" s="34"/>
      <c r="F688" s="34"/>
      <c r="G688" s="38"/>
      <c r="H688" s="38"/>
      <c r="I688" s="38"/>
      <c r="J688" s="38"/>
    </row>
    <row r="689" spans="1:10" ht="15.75" customHeight="1">
      <c r="A689" s="37"/>
      <c r="B689" s="37"/>
      <c r="D689" s="37"/>
      <c r="E689" s="34"/>
      <c r="F689" s="34"/>
      <c r="G689" s="38"/>
      <c r="H689" s="38"/>
      <c r="I689" s="38"/>
      <c r="J689" s="38"/>
    </row>
    <row r="690" spans="1:10" ht="15.75" customHeight="1">
      <c r="A690" s="37"/>
      <c r="B690" s="37"/>
      <c r="D690" s="37"/>
      <c r="E690" s="34"/>
      <c r="F690" s="34"/>
      <c r="G690" s="38"/>
      <c r="H690" s="38"/>
      <c r="I690" s="38"/>
      <c r="J690" s="38"/>
    </row>
    <row r="691" spans="1:10" ht="15.75" customHeight="1">
      <c r="A691" s="37"/>
      <c r="B691" s="37"/>
      <c r="D691" s="37"/>
      <c r="E691" s="34"/>
      <c r="F691" s="34"/>
      <c r="G691" s="38"/>
      <c r="H691" s="38"/>
      <c r="I691" s="38"/>
      <c r="J691" s="38"/>
    </row>
    <row r="692" spans="1:10" ht="15.75" customHeight="1">
      <c r="A692" s="37"/>
      <c r="B692" s="37"/>
      <c r="D692" s="37"/>
      <c r="E692" s="34"/>
      <c r="F692" s="34"/>
      <c r="G692" s="38"/>
      <c r="H692" s="38"/>
      <c r="I692" s="38"/>
      <c r="J692" s="38"/>
    </row>
    <row r="693" spans="1:10" ht="15.75" customHeight="1">
      <c r="A693" s="37"/>
      <c r="B693" s="37"/>
      <c r="D693" s="37"/>
      <c r="E693" s="34"/>
      <c r="F693" s="34"/>
      <c r="G693" s="38"/>
      <c r="H693" s="38"/>
      <c r="I693" s="38"/>
      <c r="J693" s="38"/>
    </row>
    <row r="694" spans="1:10" ht="15.75" customHeight="1">
      <c r="A694" s="37"/>
      <c r="B694" s="37"/>
      <c r="D694" s="37"/>
      <c r="E694" s="34"/>
      <c r="F694" s="34"/>
      <c r="G694" s="38"/>
      <c r="H694" s="38"/>
      <c r="I694" s="38"/>
      <c r="J694" s="38"/>
    </row>
    <row r="695" spans="1:10" ht="15.75" customHeight="1">
      <c r="A695" s="37"/>
      <c r="B695" s="37"/>
      <c r="D695" s="37"/>
      <c r="E695" s="34"/>
      <c r="F695" s="34"/>
      <c r="G695" s="38"/>
      <c r="H695" s="38"/>
      <c r="I695" s="38"/>
      <c r="J695" s="38"/>
    </row>
    <row r="696" spans="1:10" ht="15.75" customHeight="1">
      <c r="A696" s="37"/>
      <c r="B696" s="37"/>
      <c r="D696" s="37"/>
      <c r="E696" s="34"/>
      <c r="F696" s="34"/>
      <c r="G696" s="38"/>
      <c r="H696" s="38"/>
      <c r="I696" s="38"/>
      <c r="J696" s="38"/>
    </row>
    <row r="697" spans="1:10" ht="15.75" customHeight="1">
      <c r="A697" s="37"/>
      <c r="B697" s="37"/>
      <c r="D697" s="37"/>
      <c r="E697" s="34"/>
      <c r="F697" s="34"/>
      <c r="G697" s="38"/>
      <c r="H697" s="38"/>
      <c r="I697" s="38"/>
      <c r="J697" s="38"/>
    </row>
    <row r="698" spans="1:10" ht="15.75" customHeight="1">
      <c r="A698" s="37"/>
      <c r="B698" s="37"/>
      <c r="D698" s="37"/>
      <c r="E698" s="34"/>
      <c r="F698" s="34"/>
      <c r="G698" s="38"/>
      <c r="H698" s="38"/>
      <c r="I698" s="38"/>
      <c r="J698" s="38"/>
    </row>
    <row r="699" spans="1:10" ht="15.75" customHeight="1">
      <c r="A699" s="37"/>
      <c r="B699" s="37"/>
      <c r="D699" s="37"/>
      <c r="E699" s="34"/>
      <c r="F699" s="34"/>
      <c r="G699" s="38"/>
      <c r="H699" s="38"/>
      <c r="I699" s="38"/>
      <c r="J699" s="38"/>
    </row>
    <row r="700" spans="1:10" ht="15.75" customHeight="1">
      <c r="A700" s="37"/>
      <c r="B700" s="37"/>
      <c r="D700" s="37"/>
      <c r="E700" s="34"/>
      <c r="F700" s="34"/>
      <c r="G700" s="38"/>
      <c r="H700" s="38"/>
      <c r="I700" s="38"/>
      <c r="J700" s="38"/>
    </row>
    <row r="701" spans="1:10" ht="15.75" customHeight="1">
      <c r="A701" s="37"/>
      <c r="B701" s="37"/>
      <c r="D701" s="37"/>
      <c r="E701" s="34"/>
      <c r="F701" s="34"/>
      <c r="G701" s="38"/>
      <c r="H701" s="38"/>
      <c r="I701" s="38"/>
      <c r="J701" s="38"/>
    </row>
    <row r="702" spans="1:10" ht="15.75" customHeight="1">
      <c r="A702" s="37"/>
      <c r="B702" s="37"/>
      <c r="D702" s="37"/>
      <c r="E702" s="34"/>
      <c r="F702" s="34"/>
      <c r="G702" s="38"/>
      <c r="H702" s="38"/>
      <c r="I702" s="38"/>
      <c r="J702" s="38"/>
    </row>
    <row r="703" spans="1:10" ht="15.75" customHeight="1">
      <c r="A703" s="37"/>
      <c r="B703" s="37"/>
      <c r="D703" s="37"/>
      <c r="E703" s="34"/>
      <c r="F703" s="34"/>
      <c r="G703" s="38"/>
      <c r="H703" s="38"/>
      <c r="I703" s="38"/>
      <c r="J703" s="38"/>
    </row>
    <row r="704" spans="1:10" ht="15.75" customHeight="1">
      <c r="A704" s="37"/>
      <c r="B704" s="37"/>
      <c r="D704" s="37"/>
      <c r="E704" s="34"/>
      <c r="F704" s="34"/>
      <c r="G704" s="38"/>
      <c r="H704" s="38"/>
      <c r="I704" s="38"/>
      <c r="J704" s="38"/>
    </row>
    <row r="705" spans="1:10" ht="15.75" customHeight="1">
      <c r="A705" s="37"/>
      <c r="B705" s="37"/>
      <c r="D705" s="37"/>
      <c r="E705" s="34"/>
      <c r="F705" s="34"/>
      <c r="G705" s="38"/>
      <c r="H705" s="38"/>
      <c r="I705" s="38"/>
      <c r="J705" s="38"/>
    </row>
    <row r="706" spans="1:10" ht="15.75" customHeight="1">
      <c r="A706" s="37"/>
      <c r="B706" s="37"/>
      <c r="D706" s="37"/>
      <c r="E706" s="34"/>
      <c r="F706" s="34"/>
      <c r="G706" s="38"/>
      <c r="H706" s="38"/>
      <c r="I706" s="38"/>
      <c r="J706" s="38"/>
    </row>
    <row r="707" spans="1:10" ht="15.75" customHeight="1">
      <c r="A707" s="37"/>
      <c r="B707" s="37"/>
      <c r="D707" s="37"/>
      <c r="E707" s="34"/>
      <c r="F707" s="34"/>
      <c r="G707" s="38"/>
      <c r="H707" s="38"/>
      <c r="I707" s="38"/>
      <c r="J707" s="38"/>
    </row>
    <row r="708" spans="1:10" ht="15.75" customHeight="1">
      <c r="A708" s="37"/>
      <c r="B708" s="37"/>
      <c r="D708" s="37"/>
      <c r="E708" s="34"/>
      <c r="F708" s="34"/>
      <c r="G708" s="38"/>
      <c r="H708" s="38"/>
      <c r="I708" s="38"/>
      <c r="J708" s="38"/>
    </row>
    <row r="709" spans="1:10" ht="15.75" customHeight="1">
      <c r="A709" s="37"/>
      <c r="B709" s="37"/>
      <c r="D709" s="37"/>
      <c r="E709" s="34"/>
      <c r="F709" s="34"/>
      <c r="G709" s="38"/>
      <c r="H709" s="38"/>
      <c r="I709" s="38"/>
      <c r="J709" s="38"/>
    </row>
    <row r="710" spans="1:10" ht="15.75" customHeight="1">
      <c r="A710" s="37"/>
      <c r="B710" s="37"/>
      <c r="D710" s="37"/>
      <c r="E710" s="34"/>
      <c r="F710" s="34"/>
      <c r="G710" s="38"/>
      <c r="H710" s="38"/>
      <c r="I710" s="38"/>
      <c r="J710" s="38"/>
    </row>
    <row r="711" spans="1:10" ht="15.75" customHeight="1">
      <c r="A711" s="37"/>
      <c r="B711" s="37"/>
      <c r="D711" s="37"/>
      <c r="E711" s="34"/>
      <c r="F711" s="34"/>
      <c r="G711" s="38"/>
      <c r="H711" s="38"/>
      <c r="I711" s="38"/>
      <c r="J711" s="38"/>
    </row>
    <row r="712" spans="1:10" ht="15.75" customHeight="1">
      <c r="A712" s="37"/>
      <c r="B712" s="37"/>
      <c r="D712" s="37"/>
      <c r="E712" s="34"/>
      <c r="F712" s="34"/>
      <c r="G712" s="38"/>
      <c r="H712" s="38"/>
      <c r="I712" s="38"/>
      <c r="J712" s="38"/>
    </row>
    <row r="713" spans="1:10" ht="15.75" customHeight="1">
      <c r="A713" s="37"/>
      <c r="B713" s="37"/>
      <c r="D713" s="37"/>
      <c r="E713" s="34"/>
      <c r="F713" s="34"/>
      <c r="G713" s="38"/>
      <c r="H713" s="38"/>
      <c r="I713" s="38"/>
      <c r="J713" s="38"/>
    </row>
    <row r="714" spans="1:10" ht="15.75" customHeight="1">
      <c r="A714" s="37"/>
      <c r="B714" s="37"/>
      <c r="D714" s="37"/>
      <c r="E714" s="34"/>
      <c r="F714" s="34"/>
      <c r="G714" s="38"/>
      <c r="H714" s="38"/>
      <c r="I714" s="38"/>
      <c r="J714" s="38"/>
    </row>
    <row r="715" spans="1:10" ht="15.75" customHeight="1">
      <c r="A715" s="37"/>
      <c r="B715" s="37"/>
      <c r="D715" s="37"/>
      <c r="E715" s="34"/>
      <c r="F715" s="34"/>
      <c r="G715" s="38"/>
      <c r="H715" s="38"/>
      <c r="I715" s="38"/>
      <c r="J715" s="38"/>
    </row>
    <row r="716" spans="1:10" ht="15.75" customHeight="1">
      <c r="A716" s="37"/>
      <c r="B716" s="37"/>
      <c r="D716" s="37"/>
      <c r="E716" s="34"/>
      <c r="F716" s="34"/>
      <c r="G716" s="38"/>
      <c r="H716" s="38"/>
      <c r="I716" s="38"/>
      <c r="J716" s="38"/>
    </row>
    <row r="717" spans="1:10" ht="15.75" customHeight="1">
      <c r="A717" s="37"/>
      <c r="B717" s="37"/>
      <c r="D717" s="37"/>
      <c r="E717" s="34"/>
      <c r="F717" s="34"/>
      <c r="G717" s="38"/>
      <c r="H717" s="38"/>
      <c r="I717" s="38"/>
      <c r="J717" s="38"/>
    </row>
    <row r="718" spans="1:10" ht="15.75" customHeight="1">
      <c r="A718" s="37"/>
      <c r="B718" s="37"/>
      <c r="D718" s="37"/>
      <c r="E718" s="34"/>
      <c r="F718" s="34"/>
      <c r="G718" s="38"/>
      <c r="H718" s="38"/>
      <c r="I718" s="38"/>
      <c r="J718" s="38"/>
    </row>
    <row r="719" spans="1:10" ht="15.75" customHeight="1">
      <c r="A719" s="37"/>
      <c r="B719" s="37"/>
      <c r="D719" s="37"/>
      <c r="E719" s="34"/>
      <c r="F719" s="34"/>
      <c r="G719" s="38"/>
      <c r="H719" s="38"/>
      <c r="I719" s="38"/>
      <c r="J719" s="38"/>
    </row>
    <row r="720" spans="1:10" ht="15.75" customHeight="1">
      <c r="A720" s="37"/>
      <c r="B720" s="37"/>
      <c r="D720" s="37"/>
      <c r="E720" s="34"/>
      <c r="F720" s="34"/>
      <c r="G720" s="38"/>
      <c r="H720" s="38"/>
      <c r="I720" s="38"/>
      <c r="J720" s="38"/>
    </row>
    <row r="721" spans="1:10" ht="15.75" customHeight="1">
      <c r="A721" s="37"/>
      <c r="B721" s="37"/>
      <c r="D721" s="37"/>
      <c r="E721" s="34"/>
      <c r="F721" s="34"/>
      <c r="G721" s="38"/>
      <c r="H721" s="38"/>
      <c r="I721" s="38"/>
      <c r="J721" s="38"/>
    </row>
    <row r="722" spans="1:10" ht="15.75" customHeight="1">
      <c r="A722" s="37"/>
      <c r="B722" s="37"/>
      <c r="D722" s="37"/>
      <c r="E722" s="34"/>
      <c r="F722" s="34"/>
      <c r="G722" s="38"/>
      <c r="H722" s="38"/>
      <c r="I722" s="38"/>
      <c r="J722" s="38"/>
    </row>
    <row r="723" spans="1:10" ht="15.75" customHeight="1">
      <c r="A723" s="37"/>
      <c r="B723" s="37"/>
      <c r="D723" s="37"/>
      <c r="E723" s="34"/>
      <c r="F723" s="34"/>
      <c r="G723" s="38"/>
      <c r="H723" s="38"/>
      <c r="I723" s="38"/>
      <c r="J723" s="38"/>
    </row>
    <row r="724" spans="1:10" ht="15.75" customHeight="1">
      <c r="A724" s="37"/>
      <c r="B724" s="37"/>
      <c r="D724" s="37"/>
      <c r="E724" s="34"/>
      <c r="F724" s="34"/>
      <c r="G724" s="38"/>
      <c r="H724" s="38"/>
      <c r="I724" s="38"/>
      <c r="J724" s="38"/>
    </row>
    <row r="725" spans="1:10" ht="15.75" customHeight="1">
      <c r="A725" s="37"/>
      <c r="B725" s="37"/>
      <c r="D725" s="37"/>
      <c r="E725" s="34"/>
      <c r="F725" s="34"/>
      <c r="G725" s="38"/>
      <c r="H725" s="38"/>
      <c r="I725" s="38"/>
      <c r="J725" s="38"/>
    </row>
    <row r="726" spans="1:10" ht="15.75" customHeight="1">
      <c r="A726" s="37"/>
      <c r="B726" s="37"/>
      <c r="D726" s="37"/>
      <c r="E726" s="34"/>
      <c r="F726" s="34"/>
      <c r="G726" s="38"/>
      <c r="H726" s="38"/>
      <c r="I726" s="38"/>
      <c r="J726" s="38"/>
    </row>
    <row r="727" spans="1:10" ht="15.75" customHeight="1">
      <c r="A727" s="37"/>
      <c r="B727" s="37"/>
      <c r="D727" s="37"/>
      <c r="E727" s="34"/>
      <c r="F727" s="34"/>
      <c r="G727" s="38"/>
      <c r="H727" s="38"/>
      <c r="I727" s="38"/>
      <c r="J727" s="38"/>
    </row>
    <row r="728" spans="1:10" ht="15.75" customHeight="1">
      <c r="A728" s="37"/>
      <c r="B728" s="37"/>
      <c r="D728" s="37"/>
      <c r="E728" s="34"/>
      <c r="F728" s="34"/>
      <c r="G728" s="38"/>
      <c r="H728" s="38"/>
      <c r="I728" s="38"/>
      <c r="J728" s="38"/>
    </row>
    <row r="729" spans="1:10" ht="15.75" customHeight="1">
      <c r="A729" s="37"/>
      <c r="B729" s="37"/>
      <c r="D729" s="37"/>
      <c r="E729" s="34"/>
      <c r="F729" s="34"/>
      <c r="G729" s="38"/>
      <c r="H729" s="38"/>
      <c r="I729" s="38"/>
      <c r="J729" s="38"/>
    </row>
    <row r="730" spans="1:10" ht="15.75" customHeight="1">
      <c r="A730" s="37"/>
      <c r="B730" s="37"/>
      <c r="D730" s="37"/>
      <c r="E730" s="34"/>
      <c r="F730" s="34"/>
      <c r="G730" s="38"/>
      <c r="H730" s="38"/>
      <c r="I730" s="38"/>
      <c r="J730" s="38"/>
    </row>
    <row r="731" spans="1:10" ht="15.75" customHeight="1">
      <c r="A731" s="37"/>
      <c r="B731" s="37"/>
      <c r="D731" s="37"/>
      <c r="E731" s="34"/>
      <c r="F731" s="34"/>
      <c r="G731" s="38"/>
      <c r="H731" s="38"/>
      <c r="I731" s="38"/>
      <c r="J731" s="38"/>
    </row>
    <row r="732" spans="1:10" ht="15.75" customHeight="1">
      <c r="A732" s="37"/>
      <c r="B732" s="37"/>
      <c r="D732" s="37"/>
      <c r="E732" s="34"/>
      <c r="F732" s="34"/>
      <c r="G732" s="38"/>
      <c r="H732" s="38"/>
      <c r="I732" s="38"/>
      <c r="J732" s="38"/>
    </row>
    <row r="733" spans="1:10" ht="15.75" customHeight="1">
      <c r="A733" s="37"/>
      <c r="B733" s="37"/>
      <c r="D733" s="37"/>
      <c r="E733" s="34"/>
      <c r="F733" s="34"/>
      <c r="G733" s="38"/>
      <c r="H733" s="38"/>
      <c r="I733" s="38"/>
      <c r="J733" s="38"/>
    </row>
    <row r="734" spans="1:10" ht="15.75" customHeight="1">
      <c r="A734" s="37"/>
      <c r="B734" s="37"/>
      <c r="D734" s="37"/>
      <c r="E734" s="34"/>
      <c r="F734" s="34"/>
      <c r="G734" s="38"/>
      <c r="H734" s="38"/>
      <c r="I734" s="38"/>
      <c r="J734" s="38"/>
    </row>
    <row r="735" spans="1:10" ht="15.75" customHeight="1">
      <c r="A735" s="37"/>
      <c r="B735" s="37"/>
      <c r="D735" s="37"/>
      <c r="E735" s="34"/>
      <c r="F735" s="34"/>
      <c r="G735" s="38"/>
      <c r="H735" s="38"/>
      <c r="I735" s="38"/>
      <c r="J735" s="38"/>
    </row>
    <row r="736" spans="1:10" ht="15.75" customHeight="1">
      <c r="A736" s="37"/>
      <c r="B736" s="37"/>
      <c r="D736" s="37"/>
      <c r="E736" s="34"/>
      <c r="F736" s="34"/>
      <c r="G736" s="38"/>
      <c r="H736" s="38"/>
      <c r="I736" s="38"/>
      <c r="J736" s="38"/>
    </row>
    <row r="737" spans="1:10" ht="15.75" customHeight="1">
      <c r="A737" s="37"/>
      <c r="B737" s="37"/>
      <c r="D737" s="37"/>
      <c r="E737" s="34"/>
      <c r="F737" s="34"/>
      <c r="G737" s="38"/>
      <c r="H737" s="38"/>
      <c r="I737" s="38"/>
      <c r="J737" s="38"/>
    </row>
    <row r="738" spans="1:10" ht="15.75" customHeight="1">
      <c r="A738" s="37"/>
      <c r="B738" s="37"/>
      <c r="D738" s="37"/>
      <c r="E738" s="34"/>
      <c r="F738" s="34"/>
      <c r="G738" s="38"/>
      <c r="H738" s="38"/>
      <c r="I738" s="38"/>
      <c r="J738" s="38"/>
    </row>
    <row r="739" spans="1:10" ht="15.75" customHeight="1">
      <c r="A739" s="37"/>
      <c r="B739" s="37"/>
      <c r="D739" s="37"/>
      <c r="E739" s="34"/>
      <c r="F739" s="34"/>
      <c r="G739" s="38"/>
      <c r="H739" s="38"/>
      <c r="I739" s="38"/>
      <c r="J739" s="38"/>
    </row>
    <row r="740" spans="1:10" ht="15.75" customHeight="1">
      <c r="A740" s="37"/>
      <c r="B740" s="37"/>
      <c r="D740" s="37"/>
      <c r="E740" s="34"/>
      <c r="F740" s="34"/>
      <c r="G740" s="38"/>
      <c r="H740" s="38"/>
      <c r="I740" s="38"/>
      <c r="J740" s="38"/>
    </row>
    <row r="741" spans="1:10" ht="15.75" customHeight="1">
      <c r="A741" s="37"/>
      <c r="B741" s="37"/>
      <c r="D741" s="37"/>
      <c r="E741" s="34"/>
      <c r="F741" s="34"/>
      <c r="G741" s="38"/>
      <c r="H741" s="38"/>
      <c r="I741" s="38"/>
      <c r="J741" s="38"/>
    </row>
    <row r="742" spans="1:10" ht="15.75" customHeight="1">
      <c r="A742" s="37"/>
      <c r="B742" s="37"/>
      <c r="D742" s="37"/>
      <c r="E742" s="34"/>
      <c r="F742" s="34"/>
      <c r="G742" s="38"/>
      <c r="H742" s="38"/>
      <c r="I742" s="38"/>
      <c r="J742" s="38"/>
    </row>
    <row r="743" spans="1:10" ht="15.75" customHeight="1">
      <c r="A743" s="37"/>
      <c r="B743" s="37"/>
      <c r="D743" s="37"/>
      <c r="E743" s="34"/>
      <c r="F743" s="34"/>
      <c r="G743" s="38"/>
      <c r="H743" s="38"/>
      <c r="I743" s="38"/>
      <c r="J743" s="38"/>
    </row>
    <row r="744" spans="1:10" ht="15.75" customHeight="1">
      <c r="A744" s="37"/>
      <c r="B744" s="37"/>
      <c r="D744" s="37"/>
      <c r="E744" s="34"/>
      <c r="F744" s="34"/>
      <c r="G744" s="38"/>
      <c r="H744" s="38"/>
      <c r="I744" s="38"/>
      <c r="J744" s="38"/>
    </row>
    <row r="745" spans="1:10" ht="15.75" customHeight="1">
      <c r="A745" s="37"/>
      <c r="B745" s="37"/>
      <c r="D745" s="37"/>
      <c r="E745" s="34"/>
      <c r="F745" s="34"/>
      <c r="G745" s="38"/>
      <c r="H745" s="38"/>
      <c r="I745" s="38"/>
      <c r="J745" s="38"/>
    </row>
    <row r="746" spans="1:10" ht="15.75" customHeight="1">
      <c r="A746" s="37"/>
      <c r="B746" s="37"/>
      <c r="D746" s="37"/>
      <c r="E746" s="34"/>
      <c r="F746" s="34"/>
      <c r="G746" s="38"/>
      <c r="H746" s="38"/>
      <c r="I746" s="38"/>
      <c r="J746" s="38"/>
    </row>
    <row r="747" spans="1:10" ht="15.75" customHeight="1">
      <c r="A747" s="37"/>
      <c r="B747" s="37"/>
      <c r="D747" s="37"/>
      <c r="E747" s="34"/>
      <c r="F747" s="34"/>
      <c r="G747" s="38"/>
      <c r="H747" s="38"/>
      <c r="I747" s="38"/>
      <c r="J747" s="38"/>
    </row>
    <row r="748" spans="1:10" ht="15.75" customHeight="1">
      <c r="A748" s="37"/>
      <c r="B748" s="37"/>
      <c r="D748" s="37"/>
      <c r="E748" s="34"/>
      <c r="F748" s="34"/>
      <c r="G748" s="38"/>
      <c r="H748" s="38"/>
      <c r="I748" s="38"/>
      <c r="J748" s="38"/>
    </row>
    <row r="749" spans="1:10" ht="15.75" customHeight="1">
      <c r="A749" s="37"/>
      <c r="B749" s="37"/>
      <c r="D749" s="37"/>
      <c r="E749" s="34"/>
      <c r="F749" s="34"/>
      <c r="G749" s="38"/>
      <c r="H749" s="38"/>
      <c r="I749" s="38"/>
      <c r="J749" s="38"/>
    </row>
    <row r="750" spans="1:10" ht="15.75" customHeight="1">
      <c r="A750" s="37"/>
      <c r="B750" s="37"/>
      <c r="D750" s="37"/>
      <c r="E750" s="34"/>
      <c r="F750" s="34"/>
      <c r="G750" s="38"/>
      <c r="H750" s="38"/>
      <c r="I750" s="38"/>
      <c r="J750" s="38"/>
    </row>
    <row r="751" spans="1:10" ht="15.75" customHeight="1">
      <c r="A751" s="37"/>
      <c r="B751" s="37"/>
      <c r="D751" s="37"/>
      <c r="E751" s="34"/>
      <c r="F751" s="34"/>
      <c r="G751" s="38"/>
      <c r="H751" s="38"/>
      <c r="I751" s="38"/>
      <c r="J751" s="38"/>
    </row>
    <row r="752" spans="1:10" ht="15.75" customHeight="1">
      <c r="A752" s="37"/>
      <c r="B752" s="37"/>
      <c r="D752" s="37"/>
      <c r="E752" s="34"/>
      <c r="F752" s="34"/>
      <c r="G752" s="38"/>
      <c r="H752" s="38"/>
      <c r="I752" s="38"/>
      <c r="J752" s="38"/>
    </row>
    <row r="753" spans="1:10" ht="15.75" customHeight="1">
      <c r="A753" s="37"/>
      <c r="B753" s="37"/>
      <c r="D753" s="37"/>
      <c r="E753" s="34"/>
      <c r="F753" s="34"/>
      <c r="G753" s="38"/>
      <c r="H753" s="38"/>
      <c r="I753" s="38"/>
      <c r="J753" s="38"/>
    </row>
    <row r="754" spans="1:10" ht="15.75" customHeight="1">
      <c r="A754" s="37"/>
      <c r="B754" s="37"/>
      <c r="D754" s="37"/>
      <c r="E754" s="34"/>
      <c r="F754" s="34"/>
      <c r="G754" s="38"/>
      <c r="H754" s="38"/>
      <c r="I754" s="38"/>
      <c r="J754" s="38"/>
    </row>
    <row r="755" spans="1:10" ht="15.75" customHeight="1">
      <c r="A755" s="37"/>
      <c r="B755" s="37"/>
      <c r="D755" s="37"/>
      <c r="E755" s="34"/>
      <c r="F755" s="34"/>
      <c r="G755" s="38"/>
      <c r="H755" s="38"/>
      <c r="I755" s="38"/>
      <c r="J755" s="38"/>
    </row>
    <row r="756" spans="1:10" ht="15.75" customHeight="1">
      <c r="A756" s="37"/>
      <c r="B756" s="37"/>
      <c r="D756" s="37"/>
      <c r="E756" s="34"/>
      <c r="F756" s="34"/>
      <c r="G756" s="38"/>
      <c r="H756" s="38"/>
      <c r="I756" s="38"/>
      <c r="J756" s="38"/>
    </row>
    <row r="757" spans="1:10" ht="15.75" customHeight="1">
      <c r="A757" s="37"/>
      <c r="B757" s="37"/>
      <c r="D757" s="37"/>
      <c r="E757" s="34"/>
      <c r="F757" s="34"/>
      <c r="G757" s="38"/>
      <c r="H757" s="38"/>
      <c r="I757" s="38"/>
      <c r="J757" s="38"/>
    </row>
    <row r="758" spans="1:10" ht="15.75" customHeight="1">
      <c r="A758" s="37"/>
      <c r="B758" s="37"/>
      <c r="D758" s="37"/>
      <c r="E758" s="34"/>
      <c r="F758" s="34"/>
      <c r="G758" s="38"/>
      <c r="H758" s="38"/>
      <c r="I758" s="38"/>
      <c r="J758" s="38"/>
    </row>
    <row r="759" spans="1:10" ht="15.75" customHeight="1">
      <c r="A759" s="37"/>
      <c r="B759" s="37"/>
      <c r="D759" s="37"/>
      <c r="E759" s="34"/>
      <c r="F759" s="34"/>
      <c r="G759" s="38"/>
      <c r="H759" s="38"/>
      <c r="I759" s="38"/>
      <c r="J759" s="38"/>
    </row>
    <row r="760" spans="1:10" ht="15.75" customHeight="1">
      <c r="A760" s="37"/>
      <c r="B760" s="37"/>
      <c r="D760" s="37"/>
      <c r="E760" s="34"/>
      <c r="F760" s="34"/>
      <c r="G760" s="38"/>
      <c r="H760" s="38"/>
      <c r="I760" s="38"/>
      <c r="J760" s="38"/>
    </row>
    <row r="761" spans="1:10" ht="15.75" customHeight="1">
      <c r="A761" s="37"/>
      <c r="B761" s="37"/>
      <c r="D761" s="37"/>
      <c r="E761" s="34"/>
      <c r="F761" s="34"/>
      <c r="G761" s="38"/>
      <c r="H761" s="38"/>
      <c r="I761" s="38"/>
      <c r="J761" s="38"/>
    </row>
    <row r="762" spans="1:10" ht="15.75" customHeight="1">
      <c r="A762" s="37"/>
      <c r="B762" s="37"/>
      <c r="D762" s="37"/>
      <c r="E762" s="34"/>
      <c r="F762" s="34"/>
      <c r="G762" s="38"/>
      <c r="H762" s="38"/>
      <c r="I762" s="38"/>
      <c r="J762" s="38"/>
    </row>
    <row r="763" spans="1:10" ht="15.75" customHeight="1">
      <c r="A763" s="37"/>
      <c r="B763" s="37"/>
      <c r="D763" s="37"/>
      <c r="E763" s="34"/>
      <c r="F763" s="34"/>
      <c r="G763" s="38"/>
      <c r="H763" s="38"/>
      <c r="I763" s="38"/>
      <c r="J763" s="38"/>
    </row>
    <row r="764" spans="1:10" ht="15.75" customHeight="1">
      <c r="A764" s="37"/>
      <c r="B764" s="37"/>
      <c r="D764" s="37"/>
      <c r="E764" s="34"/>
      <c r="F764" s="34"/>
      <c r="G764" s="38"/>
      <c r="H764" s="38"/>
      <c r="I764" s="38"/>
      <c r="J764" s="38"/>
    </row>
    <row r="765" spans="1:10" ht="15.75" customHeight="1">
      <c r="A765" s="37"/>
      <c r="B765" s="37"/>
      <c r="D765" s="37"/>
      <c r="E765" s="34"/>
      <c r="F765" s="34"/>
      <c r="G765" s="38"/>
      <c r="H765" s="38"/>
      <c r="I765" s="38"/>
      <c r="J765" s="38"/>
    </row>
    <row r="766" spans="1:10" ht="15.75" customHeight="1">
      <c r="A766" s="37"/>
      <c r="B766" s="37"/>
      <c r="D766" s="37"/>
      <c r="E766" s="34"/>
      <c r="F766" s="34"/>
      <c r="G766" s="38"/>
      <c r="H766" s="38"/>
      <c r="I766" s="38"/>
      <c r="J766" s="38"/>
    </row>
    <row r="767" spans="1:10" ht="15.75" customHeight="1">
      <c r="A767" s="37"/>
      <c r="B767" s="37"/>
      <c r="D767" s="37"/>
      <c r="E767" s="34"/>
      <c r="F767" s="34"/>
      <c r="G767" s="38"/>
      <c r="H767" s="38"/>
      <c r="I767" s="38"/>
      <c r="J767" s="38"/>
    </row>
    <row r="768" spans="1:10" ht="15.75" customHeight="1">
      <c r="A768" s="37"/>
      <c r="B768" s="37"/>
      <c r="D768" s="37"/>
      <c r="E768" s="34"/>
      <c r="F768" s="34"/>
      <c r="G768" s="38"/>
      <c r="H768" s="38"/>
      <c r="I768" s="38"/>
      <c r="J768" s="38"/>
    </row>
    <row r="769" spans="1:10" ht="15.75" customHeight="1">
      <c r="A769" s="37"/>
      <c r="B769" s="37"/>
      <c r="D769" s="37"/>
      <c r="E769" s="34"/>
      <c r="F769" s="34"/>
      <c r="G769" s="38"/>
      <c r="H769" s="38"/>
      <c r="I769" s="38"/>
      <c r="J769" s="38"/>
    </row>
    <row r="770" spans="1:10" ht="15.75" customHeight="1">
      <c r="A770" s="37"/>
      <c r="B770" s="37"/>
      <c r="D770" s="37"/>
      <c r="E770" s="34"/>
      <c r="F770" s="34"/>
      <c r="G770" s="38"/>
      <c r="H770" s="38"/>
      <c r="I770" s="38"/>
      <c r="J770" s="38"/>
    </row>
    <row r="771" spans="1:10" ht="15.75" customHeight="1">
      <c r="A771" s="37"/>
      <c r="B771" s="37"/>
      <c r="D771" s="37"/>
      <c r="E771" s="34"/>
      <c r="F771" s="34"/>
      <c r="G771" s="38"/>
      <c r="H771" s="38"/>
      <c r="I771" s="38"/>
      <c r="J771" s="38"/>
    </row>
    <row r="772" spans="1:10" ht="15.75" customHeight="1">
      <c r="A772" s="37"/>
      <c r="B772" s="37"/>
      <c r="D772" s="37"/>
      <c r="E772" s="34"/>
      <c r="F772" s="34"/>
      <c r="G772" s="38"/>
      <c r="H772" s="38"/>
      <c r="I772" s="38"/>
      <c r="J772" s="38"/>
    </row>
    <row r="773" spans="1:10" ht="15.75" customHeight="1">
      <c r="A773" s="37"/>
      <c r="B773" s="37"/>
      <c r="D773" s="37"/>
      <c r="E773" s="34"/>
      <c r="F773" s="34"/>
      <c r="G773" s="38"/>
      <c r="H773" s="38"/>
      <c r="I773" s="38"/>
      <c r="J773" s="38"/>
    </row>
    <row r="774" spans="1:10" ht="15.75" customHeight="1">
      <c r="A774" s="37"/>
      <c r="B774" s="37"/>
      <c r="D774" s="37"/>
      <c r="E774" s="34"/>
      <c r="F774" s="34"/>
      <c r="G774" s="38"/>
      <c r="H774" s="38"/>
      <c r="I774" s="38"/>
      <c r="J774" s="38"/>
    </row>
    <row r="775" spans="1:10" ht="15.75" customHeight="1">
      <c r="A775" s="37"/>
      <c r="B775" s="37"/>
      <c r="D775" s="37"/>
      <c r="E775" s="34"/>
      <c r="F775" s="34"/>
      <c r="G775" s="38"/>
      <c r="H775" s="38"/>
      <c r="I775" s="38"/>
      <c r="J775" s="38"/>
    </row>
    <row r="776" spans="1:10" ht="15.75" customHeight="1">
      <c r="A776" s="37"/>
      <c r="B776" s="37"/>
      <c r="D776" s="37"/>
      <c r="E776" s="34"/>
      <c r="F776" s="34"/>
      <c r="G776" s="38"/>
      <c r="H776" s="38"/>
      <c r="I776" s="38"/>
      <c r="J776" s="38"/>
    </row>
    <row r="777" spans="1:10" ht="15.75" customHeight="1">
      <c r="A777" s="37"/>
      <c r="B777" s="37"/>
      <c r="D777" s="37"/>
      <c r="E777" s="34"/>
      <c r="F777" s="34"/>
      <c r="G777" s="38"/>
      <c r="H777" s="38"/>
      <c r="I777" s="38"/>
      <c r="J777" s="38"/>
    </row>
    <row r="778" spans="1:10" ht="15.75" customHeight="1">
      <c r="A778" s="37"/>
      <c r="B778" s="37"/>
      <c r="D778" s="37"/>
      <c r="E778" s="34"/>
      <c r="F778" s="34"/>
      <c r="G778" s="38"/>
      <c r="H778" s="38"/>
      <c r="I778" s="38"/>
      <c r="J778" s="38"/>
    </row>
    <row r="779" spans="1:10" ht="15.75" customHeight="1">
      <c r="A779" s="37"/>
      <c r="B779" s="37"/>
      <c r="D779" s="37"/>
      <c r="E779" s="34"/>
      <c r="F779" s="34"/>
      <c r="G779" s="38"/>
      <c r="H779" s="38"/>
      <c r="I779" s="38"/>
      <c r="J779" s="38"/>
    </row>
    <row r="780" spans="1:10" ht="15.75" customHeight="1">
      <c r="A780" s="37"/>
      <c r="B780" s="37"/>
      <c r="D780" s="37"/>
      <c r="E780" s="34"/>
      <c r="F780" s="34"/>
      <c r="G780" s="38"/>
      <c r="H780" s="38"/>
      <c r="I780" s="38"/>
      <c r="J780" s="38"/>
    </row>
    <row r="781" spans="1:10" ht="15.75" customHeight="1">
      <c r="A781" s="37"/>
      <c r="B781" s="37"/>
      <c r="D781" s="37"/>
      <c r="E781" s="34"/>
      <c r="F781" s="34"/>
      <c r="G781" s="38"/>
      <c r="H781" s="38"/>
      <c r="I781" s="38"/>
      <c r="J781" s="38"/>
    </row>
    <row r="782" spans="1:10" ht="15.75" customHeight="1">
      <c r="A782" s="37"/>
      <c r="B782" s="37"/>
      <c r="D782" s="37"/>
      <c r="E782" s="34"/>
      <c r="F782" s="34"/>
      <c r="G782" s="38"/>
      <c r="H782" s="38"/>
      <c r="I782" s="38"/>
      <c r="J782" s="38"/>
    </row>
    <row r="783" spans="1:10" ht="15.75" customHeight="1">
      <c r="A783" s="37"/>
      <c r="B783" s="37"/>
      <c r="D783" s="37"/>
      <c r="E783" s="34"/>
      <c r="F783" s="34"/>
      <c r="G783" s="38"/>
      <c r="H783" s="38"/>
      <c r="I783" s="38"/>
      <c r="J783" s="38"/>
    </row>
    <row r="784" spans="1:10" ht="15.75" customHeight="1">
      <c r="A784" s="37"/>
      <c r="B784" s="37"/>
      <c r="D784" s="37"/>
      <c r="E784" s="34"/>
      <c r="F784" s="34"/>
      <c r="G784" s="38"/>
      <c r="H784" s="38"/>
      <c r="I784" s="38"/>
      <c r="J784" s="38"/>
    </row>
    <row r="785" spans="1:10" ht="15.75" customHeight="1">
      <c r="A785" s="37"/>
      <c r="B785" s="37"/>
      <c r="D785" s="37"/>
      <c r="E785" s="34"/>
      <c r="F785" s="34"/>
      <c r="G785" s="38"/>
      <c r="H785" s="38"/>
      <c r="I785" s="38"/>
      <c r="J785" s="38"/>
    </row>
    <row r="786" spans="1:10" ht="15.75" customHeight="1">
      <c r="A786" s="37"/>
      <c r="B786" s="37"/>
      <c r="D786" s="37"/>
      <c r="E786" s="34"/>
      <c r="F786" s="34"/>
      <c r="G786" s="38"/>
      <c r="H786" s="38"/>
      <c r="I786" s="38"/>
      <c r="J786" s="38"/>
    </row>
    <row r="787" spans="1:10" ht="15.75" customHeight="1">
      <c r="A787" s="37"/>
      <c r="B787" s="37"/>
      <c r="D787" s="37"/>
      <c r="E787" s="34"/>
      <c r="F787" s="34"/>
      <c r="G787" s="38"/>
      <c r="H787" s="38"/>
      <c r="I787" s="38"/>
      <c r="J787" s="38"/>
    </row>
    <row r="788" spans="1:10" ht="15.75" customHeight="1">
      <c r="A788" s="37"/>
      <c r="B788" s="37"/>
      <c r="D788" s="37"/>
      <c r="E788" s="34"/>
      <c r="F788" s="34"/>
      <c r="G788" s="38"/>
      <c r="H788" s="38"/>
      <c r="I788" s="38"/>
      <c r="J788" s="38"/>
    </row>
    <row r="789" spans="1:10" ht="15.75" customHeight="1">
      <c r="A789" s="37"/>
      <c r="B789" s="37"/>
      <c r="D789" s="37"/>
      <c r="E789" s="34"/>
      <c r="F789" s="34"/>
      <c r="G789" s="38"/>
      <c r="H789" s="38"/>
      <c r="I789" s="38"/>
      <c r="J789" s="38"/>
    </row>
    <row r="790" spans="1:10" ht="15.75" customHeight="1">
      <c r="A790" s="37"/>
      <c r="B790" s="37"/>
      <c r="D790" s="37"/>
      <c r="E790" s="34"/>
      <c r="F790" s="34"/>
      <c r="G790" s="38"/>
      <c r="H790" s="38"/>
      <c r="I790" s="38"/>
      <c r="J790" s="38"/>
    </row>
    <row r="791" spans="1:10" ht="15.75" customHeight="1">
      <c r="A791" s="37"/>
      <c r="B791" s="37"/>
      <c r="D791" s="37"/>
      <c r="E791" s="34"/>
      <c r="F791" s="34"/>
      <c r="G791" s="38"/>
      <c r="H791" s="38"/>
      <c r="I791" s="38"/>
      <c r="J791" s="38"/>
    </row>
    <row r="792" spans="1:10" ht="15.75" customHeight="1">
      <c r="A792" s="37"/>
      <c r="B792" s="37"/>
      <c r="D792" s="37"/>
      <c r="E792" s="34"/>
      <c r="F792" s="34"/>
      <c r="G792" s="38"/>
      <c r="H792" s="38"/>
      <c r="I792" s="38"/>
      <c r="J792" s="38"/>
    </row>
    <row r="793" spans="1:10" ht="15.75" customHeight="1">
      <c r="A793" s="37"/>
      <c r="B793" s="37"/>
      <c r="D793" s="37"/>
      <c r="E793" s="34"/>
      <c r="F793" s="34"/>
      <c r="G793" s="38"/>
      <c r="H793" s="38"/>
      <c r="I793" s="38"/>
      <c r="J793" s="38"/>
    </row>
    <row r="794" spans="1:10" ht="15.75" customHeight="1">
      <c r="A794" s="37"/>
      <c r="B794" s="37"/>
      <c r="D794" s="37"/>
      <c r="E794" s="34"/>
      <c r="F794" s="34"/>
      <c r="G794" s="38"/>
      <c r="H794" s="38"/>
      <c r="I794" s="38"/>
      <c r="J794" s="38"/>
    </row>
    <row r="795" spans="1:10" ht="15.75" customHeight="1">
      <c r="A795" s="37"/>
      <c r="B795" s="37"/>
      <c r="D795" s="37"/>
      <c r="E795" s="34"/>
      <c r="F795" s="34"/>
      <c r="G795" s="38"/>
      <c r="H795" s="38"/>
      <c r="I795" s="38"/>
      <c r="J795" s="38"/>
    </row>
    <row r="796" spans="1:10" ht="15.75" customHeight="1">
      <c r="A796" s="37"/>
      <c r="B796" s="37"/>
      <c r="D796" s="37"/>
      <c r="E796" s="34"/>
      <c r="F796" s="34"/>
      <c r="G796" s="38"/>
      <c r="H796" s="38"/>
      <c r="I796" s="38"/>
      <c r="J796" s="38"/>
    </row>
    <row r="797" spans="1:10" ht="15.75" customHeight="1">
      <c r="A797" s="37"/>
      <c r="B797" s="37"/>
      <c r="D797" s="37"/>
      <c r="E797" s="34"/>
      <c r="F797" s="34"/>
      <c r="G797" s="38"/>
      <c r="H797" s="38"/>
      <c r="I797" s="38"/>
      <c r="J797" s="38"/>
    </row>
    <row r="798" spans="1:10" ht="15.75" customHeight="1">
      <c r="A798" s="37"/>
      <c r="B798" s="37"/>
      <c r="D798" s="37"/>
      <c r="E798" s="34"/>
      <c r="F798" s="34"/>
      <c r="G798" s="38"/>
      <c r="H798" s="38"/>
      <c r="I798" s="38"/>
      <c r="J798" s="38"/>
    </row>
    <row r="799" spans="1:10" ht="15.75" customHeight="1">
      <c r="A799" s="37"/>
      <c r="B799" s="37"/>
      <c r="D799" s="37"/>
      <c r="E799" s="34"/>
      <c r="F799" s="34"/>
      <c r="G799" s="38"/>
      <c r="H799" s="38"/>
      <c r="I799" s="38"/>
      <c r="J799" s="38"/>
    </row>
    <row r="800" spans="1:10" ht="15.75" customHeight="1">
      <c r="A800" s="37"/>
      <c r="B800" s="37"/>
      <c r="D800" s="37"/>
      <c r="E800" s="34"/>
      <c r="F800" s="34"/>
      <c r="G800" s="38"/>
      <c r="H800" s="38"/>
      <c r="I800" s="38"/>
      <c r="J800" s="38"/>
    </row>
    <row r="801" spans="1:10" ht="15.75" customHeight="1">
      <c r="A801" s="37"/>
      <c r="B801" s="37"/>
      <c r="D801" s="37"/>
      <c r="E801" s="34"/>
      <c r="F801" s="34"/>
      <c r="G801" s="38"/>
      <c r="H801" s="38"/>
      <c r="I801" s="38"/>
      <c r="J801" s="38"/>
    </row>
    <row r="802" spans="1:10" ht="15.75" customHeight="1">
      <c r="A802" s="37"/>
      <c r="B802" s="37"/>
      <c r="D802" s="37"/>
      <c r="E802" s="34"/>
      <c r="F802" s="34"/>
      <c r="G802" s="38"/>
      <c r="H802" s="38"/>
      <c r="I802" s="38"/>
      <c r="J802" s="38"/>
    </row>
    <row r="803" spans="1:10" ht="15.75" customHeight="1">
      <c r="A803" s="37"/>
      <c r="B803" s="37"/>
      <c r="D803" s="37"/>
      <c r="E803" s="34"/>
      <c r="F803" s="34"/>
      <c r="G803" s="38"/>
      <c r="H803" s="38"/>
      <c r="I803" s="38"/>
      <c r="J803" s="38"/>
    </row>
    <row r="804" spans="1:10" ht="15.75" customHeight="1">
      <c r="A804" s="37"/>
      <c r="B804" s="37"/>
      <c r="D804" s="37"/>
      <c r="E804" s="34"/>
      <c r="F804" s="34"/>
      <c r="G804" s="38"/>
      <c r="H804" s="38"/>
      <c r="I804" s="38"/>
      <c r="J804" s="38"/>
    </row>
    <row r="805" spans="1:10" ht="15.75" customHeight="1">
      <c r="A805" s="37"/>
      <c r="B805" s="37"/>
      <c r="D805" s="37"/>
      <c r="E805" s="34"/>
      <c r="F805" s="34"/>
      <c r="G805" s="38"/>
      <c r="H805" s="38"/>
      <c r="I805" s="38"/>
      <c r="J805" s="38"/>
    </row>
    <row r="806" spans="1:10" ht="15.75" customHeight="1">
      <c r="A806" s="37"/>
      <c r="B806" s="37"/>
      <c r="D806" s="37"/>
      <c r="E806" s="34"/>
      <c r="F806" s="34"/>
      <c r="G806" s="38"/>
      <c r="H806" s="38"/>
      <c r="I806" s="38"/>
      <c r="J806" s="38"/>
    </row>
    <row r="807" spans="1:10" ht="15.75" customHeight="1">
      <c r="A807" s="37"/>
      <c r="B807" s="37"/>
      <c r="D807" s="37"/>
      <c r="E807" s="34"/>
      <c r="F807" s="34"/>
      <c r="G807" s="38"/>
      <c r="H807" s="38"/>
      <c r="I807" s="38"/>
      <c r="J807" s="38"/>
    </row>
    <row r="808" spans="1:10" ht="15.75" customHeight="1">
      <c r="A808" s="37"/>
      <c r="B808" s="37"/>
      <c r="D808" s="37"/>
      <c r="E808" s="34"/>
      <c r="F808" s="34"/>
      <c r="G808" s="38"/>
      <c r="H808" s="38"/>
      <c r="I808" s="38"/>
      <c r="J808" s="38"/>
    </row>
    <row r="809" spans="1:10" ht="15.75" customHeight="1">
      <c r="A809" s="37"/>
      <c r="B809" s="37"/>
      <c r="D809" s="37"/>
      <c r="E809" s="34"/>
      <c r="F809" s="34"/>
      <c r="G809" s="38"/>
      <c r="H809" s="38"/>
      <c r="I809" s="38"/>
      <c r="J809" s="38"/>
    </row>
    <row r="810" spans="1:10" ht="15.75" customHeight="1">
      <c r="A810" s="37"/>
      <c r="B810" s="37"/>
      <c r="D810" s="37"/>
      <c r="E810" s="34"/>
      <c r="F810" s="34"/>
      <c r="G810" s="38"/>
      <c r="H810" s="38"/>
      <c r="I810" s="38"/>
      <c r="J810" s="38"/>
    </row>
    <row r="811" spans="1:10" ht="15.75" customHeight="1">
      <c r="A811" s="37"/>
      <c r="B811" s="37"/>
      <c r="D811" s="37"/>
      <c r="E811" s="34"/>
      <c r="F811" s="34"/>
      <c r="G811" s="38"/>
      <c r="H811" s="38"/>
      <c r="I811" s="38"/>
      <c r="J811" s="38"/>
    </row>
    <row r="812" spans="1:10" ht="15.75" customHeight="1">
      <c r="A812" s="37"/>
      <c r="B812" s="37"/>
      <c r="D812" s="37"/>
      <c r="E812" s="34"/>
      <c r="F812" s="34"/>
      <c r="G812" s="38"/>
      <c r="H812" s="38"/>
      <c r="I812" s="38"/>
      <c r="J812" s="38"/>
    </row>
    <row r="813" spans="1:10" ht="15.75" customHeight="1">
      <c r="A813" s="37"/>
      <c r="B813" s="37"/>
      <c r="D813" s="37"/>
      <c r="E813" s="34"/>
      <c r="F813" s="34"/>
      <c r="G813" s="38"/>
      <c r="H813" s="38"/>
      <c r="I813" s="38"/>
      <c r="J813" s="38"/>
    </row>
    <row r="814" spans="1:10" ht="15.75" customHeight="1">
      <c r="A814" s="37"/>
      <c r="B814" s="37"/>
      <c r="D814" s="37"/>
      <c r="E814" s="34"/>
      <c r="F814" s="34"/>
      <c r="G814" s="38"/>
      <c r="H814" s="38"/>
      <c r="I814" s="38"/>
      <c r="J814" s="38"/>
    </row>
    <row r="815" spans="1:10" ht="15.75" customHeight="1">
      <c r="A815" s="37"/>
      <c r="B815" s="37"/>
      <c r="D815" s="37"/>
      <c r="E815" s="34"/>
      <c r="F815" s="34"/>
      <c r="G815" s="38"/>
      <c r="H815" s="38"/>
      <c r="I815" s="38"/>
      <c r="J815" s="38"/>
    </row>
    <row r="816" spans="1:10" ht="15.75" customHeight="1">
      <c r="A816" s="37"/>
      <c r="B816" s="37"/>
      <c r="D816" s="37"/>
      <c r="E816" s="34"/>
      <c r="F816" s="34"/>
      <c r="G816" s="38"/>
      <c r="H816" s="38"/>
      <c r="I816" s="38"/>
      <c r="J816" s="38"/>
    </row>
    <row r="817" spans="1:10" ht="15.75" customHeight="1">
      <c r="A817" s="37"/>
      <c r="B817" s="37"/>
      <c r="D817" s="37"/>
      <c r="E817" s="34"/>
      <c r="F817" s="34"/>
      <c r="G817" s="38"/>
      <c r="H817" s="38"/>
      <c r="I817" s="38"/>
      <c r="J817" s="38"/>
    </row>
    <row r="818" spans="1:10" ht="15.75" customHeight="1">
      <c r="A818" s="37"/>
      <c r="B818" s="37"/>
      <c r="D818" s="37"/>
      <c r="E818" s="34"/>
      <c r="F818" s="34"/>
      <c r="G818" s="38"/>
      <c r="H818" s="38"/>
      <c r="I818" s="38"/>
      <c r="J818" s="38"/>
    </row>
    <row r="819" spans="1:10" ht="15.75" customHeight="1">
      <c r="A819" s="37"/>
      <c r="B819" s="37"/>
      <c r="D819" s="37"/>
      <c r="E819" s="34"/>
      <c r="F819" s="34"/>
      <c r="G819" s="38"/>
      <c r="H819" s="38"/>
      <c r="I819" s="38"/>
      <c r="J819" s="38"/>
    </row>
    <row r="820" spans="1:10" ht="15.75" customHeight="1">
      <c r="A820" s="37"/>
      <c r="B820" s="37"/>
      <c r="D820" s="37"/>
      <c r="E820" s="34"/>
      <c r="F820" s="34"/>
      <c r="G820" s="38"/>
      <c r="H820" s="38"/>
      <c r="I820" s="38"/>
      <c r="J820" s="38"/>
    </row>
    <row r="821" spans="1:10" ht="15.75" customHeight="1">
      <c r="A821" s="37"/>
      <c r="B821" s="37"/>
      <c r="D821" s="37"/>
      <c r="E821" s="34"/>
      <c r="F821" s="34"/>
      <c r="G821" s="38"/>
      <c r="H821" s="38"/>
      <c r="I821" s="38"/>
      <c r="J821" s="38"/>
    </row>
    <row r="822" spans="1:10" ht="15.75" customHeight="1">
      <c r="A822" s="37"/>
      <c r="B822" s="37"/>
      <c r="D822" s="37"/>
      <c r="E822" s="34"/>
      <c r="F822" s="34"/>
      <c r="G822" s="38"/>
      <c r="H822" s="38"/>
      <c r="I822" s="38"/>
      <c r="J822" s="38"/>
    </row>
    <row r="823" spans="1:10" ht="15.75" customHeight="1">
      <c r="A823" s="37"/>
      <c r="B823" s="37"/>
      <c r="D823" s="37"/>
      <c r="E823" s="34"/>
      <c r="F823" s="34"/>
      <c r="G823" s="38"/>
      <c r="H823" s="38"/>
      <c r="I823" s="38"/>
      <c r="J823" s="38"/>
    </row>
    <row r="824" spans="1:10" ht="15.75" customHeight="1">
      <c r="A824" s="37"/>
      <c r="B824" s="37"/>
      <c r="D824" s="37"/>
      <c r="E824" s="34"/>
      <c r="F824" s="34"/>
      <c r="G824" s="38"/>
      <c r="H824" s="38"/>
      <c r="I824" s="38"/>
      <c r="J824" s="38"/>
    </row>
    <row r="825" spans="1:10" ht="15.75" customHeight="1">
      <c r="A825" s="37"/>
      <c r="B825" s="37"/>
      <c r="D825" s="37"/>
      <c r="E825" s="34"/>
      <c r="F825" s="34"/>
      <c r="G825" s="38"/>
      <c r="H825" s="38"/>
      <c r="I825" s="38"/>
      <c r="J825" s="38"/>
    </row>
    <row r="826" spans="1:10" ht="15.75" customHeight="1">
      <c r="A826" s="37"/>
      <c r="B826" s="37"/>
      <c r="D826" s="37"/>
      <c r="E826" s="34"/>
      <c r="F826" s="34"/>
      <c r="G826" s="38"/>
      <c r="H826" s="38"/>
      <c r="I826" s="38"/>
      <c r="J826" s="38"/>
    </row>
    <row r="827" spans="1:10" ht="15.75" customHeight="1">
      <c r="A827" s="37"/>
      <c r="B827" s="37"/>
      <c r="D827" s="37"/>
      <c r="E827" s="34"/>
      <c r="F827" s="34"/>
      <c r="G827" s="38"/>
      <c r="H827" s="38"/>
      <c r="I827" s="38"/>
      <c r="J827" s="38"/>
    </row>
    <row r="828" spans="1:10" ht="15.75" customHeight="1">
      <c r="A828" s="37"/>
      <c r="B828" s="37"/>
      <c r="D828" s="37"/>
      <c r="E828" s="34"/>
      <c r="F828" s="34"/>
      <c r="G828" s="38"/>
      <c r="H828" s="38"/>
      <c r="I828" s="38"/>
      <c r="J828" s="38"/>
    </row>
    <row r="829" spans="1:10" ht="15.75" customHeight="1">
      <c r="A829" s="37"/>
      <c r="B829" s="37"/>
      <c r="D829" s="37"/>
      <c r="E829" s="34"/>
      <c r="F829" s="34"/>
      <c r="G829" s="38"/>
      <c r="H829" s="38"/>
      <c r="I829" s="38"/>
      <c r="J829" s="38"/>
    </row>
    <row r="830" spans="1:10" ht="15.75" customHeight="1">
      <c r="A830" s="37"/>
      <c r="B830" s="37"/>
      <c r="D830" s="37"/>
      <c r="E830" s="34"/>
      <c r="F830" s="34"/>
      <c r="G830" s="38"/>
      <c r="H830" s="38"/>
      <c r="I830" s="38"/>
      <c r="J830" s="38"/>
    </row>
    <row r="831" spans="1:10" ht="15.75" customHeight="1">
      <c r="A831" s="37"/>
      <c r="B831" s="37"/>
      <c r="D831" s="37"/>
      <c r="E831" s="34"/>
      <c r="F831" s="34"/>
      <c r="G831" s="38"/>
      <c r="H831" s="38"/>
      <c r="I831" s="38"/>
      <c r="J831" s="38"/>
    </row>
    <row r="832" spans="1:10" ht="15.75" customHeight="1">
      <c r="A832" s="37"/>
      <c r="B832" s="37"/>
      <c r="D832" s="37"/>
      <c r="E832" s="34"/>
      <c r="F832" s="34"/>
      <c r="G832" s="38"/>
      <c r="H832" s="38"/>
      <c r="I832" s="38"/>
      <c r="J832" s="38"/>
    </row>
    <row r="833" spans="1:10" ht="15.75" customHeight="1">
      <c r="A833" s="37"/>
      <c r="B833" s="37"/>
      <c r="D833" s="37"/>
      <c r="E833" s="34"/>
      <c r="F833" s="34"/>
      <c r="G833" s="38"/>
      <c r="H833" s="38"/>
      <c r="I833" s="38"/>
      <c r="J833" s="38"/>
    </row>
    <row r="834" spans="1:10" ht="15.75" customHeight="1">
      <c r="A834" s="37"/>
      <c r="B834" s="37"/>
      <c r="D834" s="37"/>
      <c r="E834" s="34"/>
      <c r="F834" s="34"/>
      <c r="G834" s="38"/>
      <c r="H834" s="38"/>
      <c r="I834" s="38"/>
      <c r="J834" s="38"/>
    </row>
    <row r="835" spans="1:10" ht="15.75" customHeight="1">
      <c r="A835" s="37"/>
      <c r="B835" s="37"/>
      <c r="D835" s="37"/>
      <c r="E835" s="34"/>
      <c r="F835" s="34"/>
      <c r="G835" s="38"/>
      <c r="H835" s="38"/>
      <c r="I835" s="38"/>
      <c r="J835" s="38"/>
    </row>
    <row r="836" spans="1:10" ht="15.75" customHeight="1">
      <c r="A836" s="37"/>
      <c r="B836" s="37"/>
      <c r="D836" s="37"/>
      <c r="E836" s="34"/>
      <c r="F836" s="34"/>
      <c r="G836" s="38"/>
      <c r="H836" s="38"/>
      <c r="I836" s="38"/>
      <c r="J836" s="38"/>
    </row>
    <row r="837" spans="1:10" ht="15.75" customHeight="1">
      <c r="A837" s="37"/>
      <c r="B837" s="37"/>
      <c r="D837" s="37"/>
      <c r="E837" s="34"/>
      <c r="F837" s="34"/>
      <c r="G837" s="38"/>
      <c r="H837" s="38"/>
      <c r="I837" s="38"/>
      <c r="J837" s="38"/>
    </row>
    <row r="838" spans="1:10" ht="15.75" customHeight="1">
      <c r="A838" s="37"/>
      <c r="B838" s="37"/>
      <c r="D838" s="37"/>
      <c r="E838" s="34"/>
      <c r="F838" s="34"/>
      <c r="G838" s="38"/>
      <c r="H838" s="38"/>
      <c r="I838" s="38"/>
      <c r="J838" s="38"/>
    </row>
    <row r="839" spans="1:10" ht="15.75" customHeight="1">
      <c r="A839" s="37"/>
      <c r="B839" s="37"/>
      <c r="D839" s="37"/>
      <c r="E839" s="34"/>
      <c r="F839" s="34"/>
      <c r="G839" s="38"/>
      <c r="H839" s="38"/>
      <c r="I839" s="38"/>
      <c r="J839" s="38"/>
    </row>
    <row r="840" spans="1:10" ht="15.75" customHeight="1">
      <c r="A840" s="37"/>
      <c r="B840" s="37"/>
      <c r="D840" s="37"/>
      <c r="E840" s="34"/>
      <c r="F840" s="34"/>
      <c r="G840" s="38"/>
      <c r="H840" s="38"/>
      <c r="I840" s="38"/>
      <c r="J840" s="38"/>
    </row>
    <row r="841" spans="1:10" ht="15.75" customHeight="1">
      <c r="A841" s="37"/>
      <c r="B841" s="37"/>
      <c r="D841" s="37"/>
      <c r="E841" s="34"/>
      <c r="F841" s="34"/>
      <c r="G841" s="38"/>
      <c r="H841" s="38"/>
      <c r="I841" s="38"/>
      <c r="J841" s="38"/>
    </row>
    <row r="842" spans="1:10" ht="15.75" customHeight="1">
      <c r="A842" s="37"/>
      <c r="B842" s="37"/>
      <c r="D842" s="37"/>
      <c r="E842" s="34"/>
      <c r="F842" s="34"/>
      <c r="G842" s="38"/>
      <c r="H842" s="38"/>
      <c r="I842" s="38"/>
      <c r="J842" s="38"/>
    </row>
    <row r="843" spans="1:10" ht="15.75" customHeight="1">
      <c r="A843" s="37"/>
      <c r="B843" s="37"/>
      <c r="D843" s="37"/>
      <c r="E843" s="34"/>
      <c r="F843" s="34"/>
      <c r="G843" s="38"/>
      <c r="H843" s="38"/>
      <c r="I843" s="38"/>
      <c r="J843" s="38"/>
    </row>
    <row r="844" spans="1:10" ht="15.75" customHeight="1">
      <c r="A844" s="37"/>
      <c r="B844" s="37"/>
      <c r="D844" s="37"/>
      <c r="E844" s="34"/>
      <c r="F844" s="34"/>
      <c r="G844" s="38"/>
      <c r="H844" s="38"/>
      <c r="I844" s="38"/>
      <c r="J844" s="38"/>
    </row>
    <row r="845" spans="1:10" ht="15.75" customHeight="1">
      <c r="A845" s="37"/>
      <c r="B845" s="37"/>
      <c r="D845" s="37"/>
      <c r="E845" s="34"/>
      <c r="F845" s="34"/>
      <c r="G845" s="38"/>
      <c r="H845" s="38"/>
      <c r="I845" s="38"/>
      <c r="J845" s="38"/>
    </row>
    <row r="846" spans="1:10" ht="15.75" customHeight="1">
      <c r="A846" s="37"/>
      <c r="B846" s="37"/>
      <c r="D846" s="37"/>
      <c r="E846" s="34"/>
      <c r="F846" s="34"/>
      <c r="G846" s="38"/>
      <c r="H846" s="38"/>
      <c r="I846" s="38"/>
      <c r="J846" s="38"/>
    </row>
    <row r="847" spans="1:10" ht="15.75" customHeight="1">
      <c r="A847" s="37"/>
      <c r="B847" s="37"/>
      <c r="D847" s="37"/>
      <c r="E847" s="34"/>
      <c r="F847" s="34"/>
      <c r="G847" s="38"/>
      <c r="H847" s="38"/>
      <c r="I847" s="38"/>
      <c r="J847" s="38"/>
    </row>
    <row r="848" spans="1:10" ht="15.75" customHeight="1">
      <c r="A848" s="37"/>
      <c r="B848" s="37"/>
      <c r="D848" s="37"/>
      <c r="E848" s="34"/>
      <c r="F848" s="34"/>
      <c r="G848" s="38"/>
      <c r="H848" s="38"/>
      <c r="I848" s="38"/>
      <c r="J848" s="38"/>
    </row>
    <row r="849" spans="1:10" ht="15.75" customHeight="1">
      <c r="A849" s="37"/>
      <c r="B849" s="37"/>
      <c r="D849" s="37"/>
      <c r="E849" s="34"/>
      <c r="F849" s="34"/>
      <c r="G849" s="38"/>
      <c r="H849" s="38"/>
      <c r="I849" s="38"/>
      <c r="J849" s="38"/>
    </row>
    <row r="850" spans="1:10" ht="15.75" customHeight="1">
      <c r="A850" s="37"/>
      <c r="B850" s="37"/>
      <c r="D850" s="37"/>
      <c r="E850" s="34"/>
      <c r="F850" s="34"/>
      <c r="G850" s="38"/>
      <c r="H850" s="38"/>
      <c r="I850" s="38"/>
      <c r="J850" s="38"/>
    </row>
    <row r="851" spans="1:10" ht="15.75" customHeight="1">
      <c r="A851" s="37"/>
      <c r="B851" s="37"/>
      <c r="D851" s="37"/>
      <c r="E851" s="34"/>
      <c r="F851" s="34"/>
      <c r="G851" s="38"/>
      <c r="H851" s="38"/>
      <c r="I851" s="38"/>
      <c r="J851" s="38"/>
    </row>
    <row r="852" spans="1:10" ht="15.75" customHeight="1">
      <c r="A852" s="37"/>
      <c r="B852" s="37"/>
      <c r="D852" s="37"/>
      <c r="E852" s="34"/>
      <c r="F852" s="34"/>
      <c r="G852" s="38"/>
      <c r="H852" s="38"/>
      <c r="I852" s="38"/>
      <c r="J852" s="38"/>
    </row>
    <row r="853" spans="1:10" ht="15.75" customHeight="1">
      <c r="A853" s="37"/>
      <c r="B853" s="37"/>
      <c r="D853" s="37"/>
      <c r="E853" s="34"/>
      <c r="F853" s="34"/>
      <c r="G853" s="38"/>
      <c r="H853" s="38"/>
      <c r="I853" s="38"/>
      <c r="J853" s="38"/>
    </row>
    <row r="854" spans="1:10" ht="15.75" customHeight="1">
      <c r="A854" s="37"/>
      <c r="B854" s="37"/>
      <c r="D854" s="37"/>
      <c r="E854" s="34"/>
      <c r="F854" s="34"/>
      <c r="G854" s="38"/>
      <c r="H854" s="38"/>
      <c r="I854" s="38"/>
      <c r="J854" s="38"/>
    </row>
    <row r="855" spans="1:10" ht="15.75" customHeight="1">
      <c r="A855" s="37"/>
      <c r="B855" s="37"/>
      <c r="D855" s="37"/>
      <c r="E855" s="34"/>
      <c r="F855" s="34"/>
      <c r="G855" s="38"/>
      <c r="H855" s="38"/>
      <c r="I855" s="38"/>
      <c r="J855" s="38"/>
    </row>
    <row r="856" spans="1:10" ht="15.75" customHeight="1">
      <c r="A856" s="37"/>
      <c r="B856" s="37"/>
      <c r="D856" s="37"/>
      <c r="E856" s="34"/>
      <c r="F856" s="34"/>
      <c r="G856" s="38"/>
      <c r="H856" s="38"/>
      <c r="I856" s="38"/>
      <c r="J856" s="38"/>
    </row>
    <row r="857" spans="1:10" ht="15.75" customHeight="1">
      <c r="A857" s="37"/>
      <c r="B857" s="37"/>
      <c r="D857" s="37"/>
      <c r="E857" s="34"/>
      <c r="F857" s="34"/>
      <c r="G857" s="38"/>
      <c r="H857" s="38"/>
      <c r="I857" s="38"/>
      <c r="J857" s="38"/>
    </row>
    <row r="858" spans="1:10" ht="15.75" customHeight="1">
      <c r="A858" s="37"/>
      <c r="B858" s="37"/>
      <c r="D858" s="37"/>
      <c r="E858" s="34"/>
      <c r="F858" s="34"/>
      <c r="G858" s="38"/>
      <c r="H858" s="38"/>
      <c r="I858" s="38"/>
      <c r="J858" s="38"/>
    </row>
    <row r="859" spans="1:10" ht="15.75" customHeight="1">
      <c r="A859" s="37"/>
      <c r="B859" s="37"/>
      <c r="D859" s="37"/>
      <c r="E859" s="34"/>
      <c r="F859" s="34"/>
      <c r="G859" s="38"/>
      <c r="H859" s="38"/>
      <c r="I859" s="38"/>
      <c r="J859" s="38"/>
    </row>
    <row r="860" spans="1:10" ht="15.75" customHeight="1">
      <c r="A860" s="37"/>
      <c r="B860" s="37"/>
      <c r="D860" s="37"/>
      <c r="E860" s="34"/>
      <c r="F860" s="34"/>
      <c r="G860" s="38"/>
      <c r="H860" s="38"/>
      <c r="I860" s="38"/>
      <c r="J860" s="38"/>
    </row>
    <row r="861" spans="1:10" ht="15.75" customHeight="1">
      <c r="A861" s="37"/>
      <c r="B861" s="37"/>
      <c r="D861" s="37"/>
      <c r="E861" s="34"/>
      <c r="F861" s="34"/>
      <c r="G861" s="38"/>
      <c r="H861" s="38"/>
      <c r="I861" s="38"/>
      <c r="J861" s="38"/>
    </row>
    <row r="862" spans="1:10" ht="15.75" customHeight="1">
      <c r="A862" s="37"/>
      <c r="B862" s="37"/>
      <c r="D862" s="37"/>
      <c r="E862" s="34"/>
      <c r="F862" s="34"/>
      <c r="G862" s="38"/>
      <c r="H862" s="38"/>
      <c r="I862" s="38"/>
      <c r="J862" s="38"/>
    </row>
    <row r="863" spans="1:10" ht="15.75" customHeight="1">
      <c r="A863" s="37"/>
      <c r="B863" s="37"/>
      <c r="D863" s="37"/>
      <c r="E863" s="34"/>
      <c r="F863" s="34"/>
      <c r="G863" s="38"/>
      <c r="H863" s="38"/>
      <c r="I863" s="38"/>
      <c r="J863" s="38"/>
    </row>
    <row r="864" spans="1:10" ht="15.75" customHeight="1">
      <c r="A864" s="37"/>
      <c r="B864" s="37"/>
      <c r="D864" s="37"/>
      <c r="E864" s="34"/>
      <c r="F864" s="34"/>
      <c r="G864" s="38"/>
      <c r="H864" s="38"/>
      <c r="I864" s="38"/>
      <c r="J864" s="38"/>
    </row>
    <row r="865" spans="1:10" ht="15.75" customHeight="1">
      <c r="A865" s="37"/>
      <c r="B865" s="37"/>
      <c r="D865" s="37"/>
      <c r="E865" s="34"/>
      <c r="F865" s="34"/>
      <c r="G865" s="38"/>
      <c r="H865" s="38"/>
      <c r="I865" s="38"/>
      <c r="J865" s="38"/>
    </row>
    <row r="866" spans="1:10" ht="15.75" customHeight="1">
      <c r="A866" s="37"/>
      <c r="B866" s="37"/>
      <c r="D866" s="37"/>
      <c r="E866" s="34"/>
      <c r="F866" s="34"/>
      <c r="G866" s="38"/>
      <c r="H866" s="38"/>
      <c r="I866" s="38"/>
      <c r="J866" s="38"/>
    </row>
    <row r="867" spans="1:10" ht="15.75" customHeight="1">
      <c r="A867" s="37"/>
      <c r="B867" s="37"/>
      <c r="D867" s="37"/>
      <c r="E867" s="34"/>
      <c r="F867" s="34"/>
      <c r="G867" s="38"/>
      <c r="H867" s="38"/>
      <c r="I867" s="38"/>
      <c r="J867" s="38"/>
    </row>
    <row r="868" spans="1:10" ht="15.75" customHeight="1">
      <c r="A868" s="37"/>
      <c r="B868" s="37"/>
      <c r="D868" s="37"/>
      <c r="E868" s="34"/>
      <c r="F868" s="34"/>
      <c r="G868" s="38"/>
      <c r="H868" s="38"/>
      <c r="I868" s="38"/>
      <c r="J868" s="38"/>
    </row>
    <row r="869" spans="1:10" ht="15.75" customHeight="1">
      <c r="A869" s="37"/>
      <c r="B869" s="37"/>
      <c r="D869" s="37"/>
      <c r="E869" s="34"/>
      <c r="F869" s="34"/>
      <c r="G869" s="38"/>
      <c r="H869" s="38"/>
      <c r="I869" s="38"/>
      <c r="J869" s="38"/>
    </row>
    <row r="870" spans="1:10" ht="15.75" customHeight="1">
      <c r="A870" s="37"/>
      <c r="B870" s="37"/>
      <c r="D870" s="37"/>
      <c r="E870" s="34"/>
      <c r="F870" s="34"/>
      <c r="G870" s="38"/>
      <c r="H870" s="38"/>
      <c r="I870" s="38"/>
      <c r="J870" s="38"/>
    </row>
    <row r="871" spans="1:10" ht="15.75" customHeight="1">
      <c r="A871" s="37"/>
      <c r="B871" s="37"/>
      <c r="D871" s="37"/>
      <c r="E871" s="34"/>
      <c r="F871" s="34"/>
      <c r="G871" s="38"/>
      <c r="H871" s="38"/>
      <c r="I871" s="38"/>
      <c r="J871" s="38"/>
    </row>
    <row r="872" spans="1:10" ht="15.75" customHeight="1">
      <c r="A872" s="37"/>
      <c r="B872" s="37"/>
      <c r="D872" s="37"/>
      <c r="E872" s="34"/>
      <c r="F872" s="34"/>
      <c r="G872" s="38"/>
      <c r="H872" s="38"/>
      <c r="I872" s="38"/>
      <c r="J872" s="38"/>
    </row>
    <row r="873" spans="1:10" ht="15.75" customHeight="1">
      <c r="A873" s="37"/>
      <c r="B873" s="37"/>
      <c r="D873" s="37"/>
      <c r="E873" s="34"/>
      <c r="F873" s="34"/>
      <c r="G873" s="38"/>
      <c r="H873" s="38"/>
      <c r="I873" s="38"/>
      <c r="J873" s="38"/>
    </row>
    <row r="874" spans="1:10" ht="15.75" customHeight="1">
      <c r="A874" s="37"/>
      <c r="B874" s="37"/>
      <c r="D874" s="37"/>
      <c r="E874" s="34"/>
      <c r="F874" s="34"/>
      <c r="G874" s="38"/>
      <c r="H874" s="38"/>
      <c r="I874" s="38"/>
      <c r="J874" s="38"/>
    </row>
    <row r="875" spans="1:10" ht="15.75" customHeight="1">
      <c r="A875" s="37"/>
      <c r="B875" s="37"/>
      <c r="D875" s="37"/>
      <c r="E875" s="34"/>
      <c r="F875" s="34"/>
      <c r="G875" s="38"/>
      <c r="H875" s="38"/>
      <c r="I875" s="38"/>
      <c r="J875" s="38"/>
    </row>
    <row r="876" spans="1:10" ht="15.75" customHeight="1">
      <c r="A876" s="37"/>
      <c r="B876" s="37"/>
      <c r="D876" s="37"/>
      <c r="E876" s="34"/>
      <c r="F876" s="34"/>
      <c r="G876" s="38"/>
      <c r="H876" s="38"/>
      <c r="I876" s="38"/>
      <c r="J876" s="38"/>
    </row>
    <row r="877" spans="1:10" ht="15.75" customHeight="1">
      <c r="A877" s="37"/>
      <c r="B877" s="37"/>
      <c r="D877" s="37"/>
      <c r="E877" s="34"/>
      <c r="F877" s="34"/>
      <c r="G877" s="38"/>
      <c r="H877" s="38"/>
      <c r="I877" s="38"/>
      <c r="J877" s="38"/>
    </row>
    <row r="878" spans="1:10" ht="15.75" customHeight="1">
      <c r="A878" s="37"/>
      <c r="B878" s="37"/>
      <c r="D878" s="37"/>
      <c r="E878" s="34"/>
      <c r="F878" s="34"/>
      <c r="G878" s="38"/>
      <c r="H878" s="38"/>
      <c r="I878" s="38"/>
      <c r="J878" s="38"/>
    </row>
    <row r="879" spans="1:10" ht="15.75" customHeight="1">
      <c r="A879" s="37"/>
      <c r="B879" s="37"/>
      <c r="D879" s="37"/>
      <c r="E879" s="34"/>
      <c r="F879" s="34"/>
      <c r="G879" s="38"/>
      <c r="H879" s="38"/>
      <c r="I879" s="38"/>
      <c r="J879" s="38"/>
    </row>
    <row r="880" spans="1:10" ht="15.75" customHeight="1">
      <c r="A880" s="37"/>
      <c r="B880" s="37"/>
      <c r="D880" s="37"/>
      <c r="E880" s="34"/>
      <c r="F880" s="34"/>
      <c r="G880" s="38"/>
      <c r="H880" s="38"/>
      <c r="I880" s="38"/>
      <c r="J880" s="38"/>
    </row>
    <row r="881" spans="1:10" ht="15.75" customHeight="1">
      <c r="A881" s="37"/>
      <c r="B881" s="37"/>
      <c r="D881" s="37"/>
      <c r="E881" s="34"/>
      <c r="F881" s="34"/>
      <c r="G881" s="38"/>
      <c r="H881" s="38"/>
      <c r="I881" s="38"/>
      <c r="J881" s="38"/>
    </row>
    <row r="882" spans="1:10" ht="15.75" customHeight="1">
      <c r="A882" s="37"/>
      <c r="B882" s="37"/>
      <c r="D882" s="37"/>
      <c r="E882" s="34"/>
      <c r="F882" s="34"/>
      <c r="G882" s="38"/>
      <c r="H882" s="38"/>
      <c r="I882" s="38"/>
      <c r="J882" s="38"/>
    </row>
    <row r="883" spans="1:10" ht="15.75" customHeight="1">
      <c r="A883" s="37"/>
      <c r="B883" s="37"/>
      <c r="D883" s="37"/>
      <c r="E883" s="34"/>
      <c r="F883" s="34"/>
      <c r="G883" s="38"/>
      <c r="H883" s="38"/>
      <c r="I883" s="38"/>
      <c r="J883" s="38"/>
    </row>
    <row r="884" spans="1:10" ht="15.75" customHeight="1">
      <c r="A884" s="37"/>
      <c r="B884" s="37"/>
      <c r="D884" s="37"/>
      <c r="E884" s="34"/>
      <c r="F884" s="34"/>
      <c r="G884" s="38"/>
      <c r="H884" s="38"/>
      <c r="I884" s="38"/>
      <c r="J884" s="38"/>
    </row>
    <row r="885" spans="1:10" ht="15.75" customHeight="1">
      <c r="A885" s="37"/>
      <c r="B885" s="37"/>
      <c r="D885" s="37"/>
      <c r="E885" s="34"/>
      <c r="F885" s="34"/>
      <c r="G885" s="38"/>
      <c r="H885" s="38"/>
      <c r="I885" s="38"/>
      <c r="J885" s="38"/>
    </row>
    <row r="886" spans="1:10" ht="15.75" customHeight="1">
      <c r="A886" s="37"/>
      <c r="B886" s="37"/>
      <c r="D886" s="37"/>
      <c r="E886" s="34"/>
      <c r="F886" s="34"/>
      <c r="G886" s="38"/>
      <c r="H886" s="38"/>
      <c r="I886" s="38"/>
      <c r="J886" s="38"/>
    </row>
    <row r="887" spans="1:10" ht="15.75" customHeight="1">
      <c r="A887" s="37"/>
      <c r="B887" s="37"/>
      <c r="D887" s="37"/>
      <c r="E887" s="34"/>
      <c r="F887" s="34"/>
      <c r="G887" s="38"/>
      <c r="H887" s="38"/>
      <c r="I887" s="38"/>
      <c r="J887" s="38"/>
    </row>
    <row r="888" spans="1:10" ht="15.75" customHeight="1">
      <c r="A888" s="37"/>
      <c r="B888" s="37"/>
      <c r="D888" s="37"/>
      <c r="E888" s="34"/>
      <c r="F888" s="34"/>
      <c r="G888" s="38"/>
      <c r="H888" s="38"/>
      <c r="I888" s="38"/>
      <c r="J888" s="38"/>
    </row>
    <row r="889" spans="1:10" ht="15.75" customHeight="1">
      <c r="A889" s="37"/>
      <c r="B889" s="37"/>
      <c r="D889" s="37"/>
      <c r="E889" s="34"/>
      <c r="F889" s="34"/>
      <c r="G889" s="38"/>
      <c r="H889" s="38"/>
      <c r="I889" s="38"/>
      <c r="J889" s="38"/>
    </row>
    <row r="890" spans="1:10" ht="15.75" customHeight="1">
      <c r="A890" s="37"/>
      <c r="B890" s="37"/>
      <c r="D890" s="37"/>
      <c r="E890" s="34"/>
      <c r="F890" s="34"/>
      <c r="G890" s="38"/>
      <c r="H890" s="38"/>
      <c r="I890" s="38"/>
      <c r="J890" s="38"/>
    </row>
    <row r="891" spans="1:10" ht="15.75" customHeight="1">
      <c r="A891" s="37"/>
      <c r="B891" s="37"/>
      <c r="D891" s="37"/>
      <c r="E891" s="34"/>
      <c r="F891" s="34"/>
      <c r="G891" s="38"/>
      <c r="H891" s="38"/>
      <c r="I891" s="38"/>
      <c r="J891" s="38"/>
    </row>
    <row r="892" spans="1:10" ht="15.75" customHeight="1">
      <c r="A892" s="37"/>
      <c r="B892" s="37"/>
      <c r="D892" s="37"/>
      <c r="E892" s="34"/>
      <c r="F892" s="34"/>
      <c r="G892" s="38"/>
      <c r="H892" s="38"/>
      <c r="I892" s="38"/>
      <c r="J892" s="38"/>
    </row>
    <row r="893" spans="1:10" ht="15.75" customHeight="1">
      <c r="A893" s="37"/>
      <c r="B893" s="37"/>
      <c r="D893" s="37"/>
      <c r="E893" s="34"/>
      <c r="F893" s="34"/>
      <c r="G893" s="38"/>
      <c r="H893" s="38"/>
      <c r="I893" s="38"/>
      <c r="J893" s="38"/>
    </row>
    <row r="894" spans="1:10" ht="15.75" customHeight="1">
      <c r="A894" s="37"/>
      <c r="B894" s="37"/>
      <c r="D894" s="37"/>
      <c r="E894" s="34"/>
      <c r="F894" s="34"/>
      <c r="G894" s="38"/>
      <c r="H894" s="38"/>
      <c r="I894" s="38"/>
      <c r="J894" s="38"/>
    </row>
    <row r="895" spans="1:10" ht="15.75" customHeight="1">
      <c r="A895" s="37"/>
      <c r="B895" s="37"/>
      <c r="D895" s="37"/>
      <c r="E895" s="34"/>
      <c r="F895" s="34"/>
      <c r="G895" s="38"/>
      <c r="H895" s="38"/>
      <c r="I895" s="38"/>
      <c r="J895" s="38"/>
    </row>
    <row r="896" spans="1:10" ht="15.75" customHeight="1">
      <c r="A896" s="37"/>
      <c r="B896" s="37"/>
      <c r="D896" s="37"/>
      <c r="E896" s="34"/>
      <c r="F896" s="34"/>
      <c r="G896" s="38"/>
      <c r="H896" s="38"/>
      <c r="I896" s="38"/>
      <c r="J896" s="38"/>
    </row>
    <row r="897" spans="1:10" ht="15.75" customHeight="1">
      <c r="A897" s="37"/>
      <c r="B897" s="37"/>
      <c r="D897" s="37"/>
      <c r="E897" s="34"/>
      <c r="F897" s="34"/>
      <c r="G897" s="38"/>
      <c r="H897" s="38"/>
      <c r="I897" s="38"/>
      <c r="J897" s="38"/>
    </row>
    <row r="898" spans="1:10" ht="15.75" customHeight="1">
      <c r="A898" s="37"/>
      <c r="B898" s="37"/>
      <c r="D898" s="37"/>
      <c r="E898" s="34"/>
      <c r="F898" s="34"/>
      <c r="G898" s="38"/>
      <c r="H898" s="38"/>
      <c r="I898" s="38"/>
      <c r="J898" s="38"/>
    </row>
    <row r="899" spans="1:10" ht="15.75" customHeight="1">
      <c r="A899" s="37"/>
      <c r="B899" s="37"/>
      <c r="D899" s="37"/>
      <c r="E899" s="34"/>
      <c r="F899" s="34"/>
      <c r="G899" s="38"/>
      <c r="H899" s="38"/>
      <c r="I899" s="38"/>
      <c r="J899" s="38"/>
    </row>
    <row r="900" spans="1:10" ht="15.75" customHeight="1">
      <c r="A900" s="37"/>
      <c r="B900" s="37"/>
      <c r="D900" s="37"/>
      <c r="E900" s="34"/>
      <c r="F900" s="34"/>
      <c r="G900" s="38"/>
      <c r="H900" s="38"/>
      <c r="I900" s="38"/>
      <c r="J900" s="38"/>
    </row>
    <row r="901" spans="1:10" ht="15.75" customHeight="1">
      <c r="A901" s="37"/>
      <c r="B901" s="37"/>
      <c r="D901" s="37"/>
      <c r="E901" s="34"/>
      <c r="F901" s="34"/>
      <c r="G901" s="38"/>
      <c r="H901" s="38"/>
      <c r="I901" s="38"/>
      <c r="J901" s="38"/>
    </row>
    <row r="902" spans="1:10" ht="15.75" customHeight="1">
      <c r="A902" s="37"/>
      <c r="B902" s="37"/>
      <c r="D902" s="37"/>
      <c r="E902" s="34"/>
      <c r="F902" s="34"/>
      <c r="G902" s="38"/>
      <c r="H902" s="38"/>
      <c r="I902" s="38"/>
      <c r="J902" s="38"/>
    </row>
    <row r="903" spans="1:10" ht="15.75" customHeight="1">
      <c r="A903" s="37"/>
      <c r="B903" s="37"/>
      <c r="D903" s="37"/>
      <c r="E903" s="34"/>
      <c r="F903" s="34"/>
      <c r="G903" s="38"/>
      <c r="H903" s="38"/>
      <c r="I903" s="38"/>
      <c r="J903" s="38"/>
    </row>
    <row r="904" spans="1:10" ht="15.75" customHeight="1">
      <c r="A904" s="37"/>
      <c r="B904" s="37"/>
      <c r="D904" s="37"/>
      <c r="E904" s="34"/>
      <c r="F904" s="34"/>
      <c r="G904" s="38"/>
      <c r="H904" s="38"/>
      <c r="I904" s="38"/>
      <c r="J904" s="38"/>
    </row>
    <row r="905" spans="1:10" ht="15.75" customHeight="1">
      <c r="A905" s="37"/>
      <c r="B905" s="37"/>
      <c r="D905" s="37"/>
      <c r="E905" s="34"/>
      <c r="F905" s="34"/>
      <c r="G905" s="38"/>
      <c r="H905" s="38"/>
      <c r="I905" s="38"/>
      <c r="J905" s="38"/>
    </row>
    <row r="906" spans="1:10" ht="15.75" customHeight="1">
      <c r="A906" s="37"/>
      <c r="B906" s="37"/>
      <c r="D906" s="37"/>
      <c r="E906" s="34"/>
      <c r="F906" s="34"/>
      <c r="G906" s="38"/>
      <c r="H906" s="38"/>
      <c r="I906" s="38"/>
      <c r="J906" s="38"/>
    </row>
    <row r="907" spans="1:10" ht="15.75" customHeight="1">
      <c r="A907" s="37"/>
      <c r="B907" s="37"/>
      <c r="D907" s="37"/>
      <c r="E907" s="34"/>
      <c r="F907" s="34"/>
      <c r="G907" s="38"/>
      <c r="H907" s="38"/>
      <c r="I907" s="38"/>
      <c r="J907" s="38"/>
    </row>
    <row r="908" spans="1:10" ht="15.75" customHeight="1">
      <c r="A908" s="37"/>
      <c r="B908" s="37"/>
      <c r="D908" s="37"/>
      <c r="E908" s="34"/>
      <c r="F908" s="34"/>
      <c r="G908" s="38"/>
      <c r="H908" s="38"/>
      <c r="I908" s="38"/>
      <c r="J908" s="38"/>
    </row>
    <row r="909" spans="1:10" ht="15.75" customHeight="1">
      <c r="A909" s="37"/>
      <c r="B909" s="37"/>
      <c r="D909" s="37"/>
      <c r="E909" s="34"/>
      <c r="F909" s="34"/>
      <c r="G909" s="38"/>
      <c r="H909" s="38"/>
      <c r="I909" s="38"/>
      <c r="J909" s="38"/>
    </row>
    <row r="910" spans="1:10" ht="15.75" customHeight="1">
      <c r="A910" s="37"/>
      <c r="B910" s="37"/>
      <c r="D910" s="37"/>
      <c r="E910" s="34"/>
      <c r="F910" s="34"/>
      <c r="G910" s="38"/>
      <c r="H910" s="38"/>
      <c r="I910" s="38"/>
      <c r="J910" s="38"/>
    </row>
    <row r="911" spans="1:10" ht="15.75" customHeight="1">
      <c r="A911" s="37"/>
      <c r="B911" s="37"/>
      <c r="D911" s="37"/>
      <c r="E911" s="34"/>
      <c r="F911" s="34"/>
      <c r="G911" s="38"/>
      <c r="H911" s="38"/>
      <c r="I911" s="38"/>
      <c r="J911" s="38"/>
    </row>
    <row r="912" spans="1:10" ht="15.75" customHeight="1">
      <c r="A912" s="37"/>
      <c r="B912" s="37"/>
      <c r="D912" s="37"/>
      <c r="E912" s="34"/>
      <c r="F912" s="34"/>
      <c r="G912" s="38"/>
      <c r="H912" s="38"/>
      <c r="I912" s="38"/>
      <c r="J912" s="38"/>
    </row>
    <row r="913" spans="1:10" ht="15.75" customHeight="1">
      <c r="A913" s="37"/>
      <c r="B913" s="37"/>
      <c r="D913" s="37"/>
      <c r="E913" s="34"/>
      <c r="F913" s="34"/>
      <c r="G913" s="38"/>
      <c r="H913" s="38"/>
      <c r="I913" s="38"/>
      <c r="J913" s="38"/>
    </row>
    <row r="914" spans="1:10" ht="15.75" customHeight="1">
      <c r="A914" s="37"/>
      <c r="B914" s="37"/>
      <c r="D914" s="37"/>
      <c r="E914" s="34"/>
      <c r="F914" s="34"/>
      <c r="G914" s="38"/>
      <c r="H914" s="38"/>
      <c r="I914" s="38"/>
      <c r="J914" s="38"/>
    </row>
    <row r="915" spans="1:10" ht="15.75" customHeight="1">
      <c r="A915" s="37"/>
      <c r="B915" s="37"/>
      <c r="D915" s="37"/>
      <c r="E915" s="34"/>
      <c r="F915" s="34"/>
      <c r="G915" s="38"/>
      <c r="H915" s="38"/>
      <c r="I915" s="38"/>
      <c r="J915" s="38"/>
    </row>
    <row r="916" spans="1:10" ht="15.75" customHeight="1">
      <c r="A916" s="37"/>
      <c r="B916" s="37"/>
      <c r="D916" s="37"/>
      <c r="E916" s="34"/>
      <c r="F916" s="34"/>
      <c r="G916" s="38"/>
      <c r="H916" s="38"/>
      <c r="I916" s="38"/>
      <c r="J916" s="38"/>
    </row>
    <row r="917" spans="1:10" ht="15.75" customHeight="1">
      <c r="A917" s="37"/>
      <c r="B917" s="37"/>
      <c r="D917" s="37"/>
      <c r="E917" s="34"/>
      <c r="F917" s="34"/>
      <c r="G917" s="38"/>
      <c r="H917" s="38"/>
      <c r="I917" s="38"/>
      <c r="J917" s="38"/>
    </row>
    <row r="918" spans="1:10" ht="15.75" customHeight="1">
      <c r="A918" s="37"/>
      <c r="B918" s="37"/>
      <c r="D918" s="37"/>
      <c r="E918" s="34"/>
      <c r="F918" s="34"/>
      <c r="G918" s="38"/>
      <c r="H918" s="38"/>
      <c r="I918" s="38"/>
      <c r="J918" s="38"/>
    </row>
    <row r="919" spans="1:10" ht="15.75" customHeight="1">
      <c r="A919" s="37"/>
      <c r="B919" s="37"/>
      <c r="D919" s="37"/>
      <c r="E919" s="34"/>
      <c r="F919" s="34"/>
      <c r="G919" s="38"/>
      <c r="H919" s="38"/>
      <c r="I919" s="38"/>
      <c r="J919" s="38"/>
    </row>
    <row r="920" spans="1:10" ht="15.75" customHeight="1">
      <c r="A920" s="37"/>
      <c r="B920" s="37"/>
      <c r="D920" s="37"/>
      <c r="E920" s="34"/>
      <c r="F920" s="34"/>
      <c r="G920" s="38"/>
      <c r="H920" s="38"/>
      <c r="I920" s="38"/>
      <c r="J920" s="38"/>
    </row>
    <row r="921" spans="1:10" ht="15.75" customHeight="1">
      <c r="A921" s="37"/>
      <c r="B921" s="37"/>
      <c r="D921" s="37"/>
      <c r="E921" s="34"/>
      <c r="F921" s="34"/>
      <c r="G921" s="38"/>
      <c r="H921" s="38"/>
      <c r="I921" s="38"/>
      <c r="J921" s="38"/>
    </row>
    <row r="922" spans="1:10" ht="15.75" customHeight="1">
      <c r="A922" s="37"/>
      <c r="B922" s="37"/>
      <c r="D922" s="37"/>
      <c r="E922" s="34"/>
      <c r="F922" s="34"/>
      <c r="G922" s="38"/>
      <c r="H922" s="38"/>
      <c r="I922" s="38"/>
      <c r="J922" s="38"/>
    </row>
    <row r="923" spans="1:10" ht="15.75" customHeight="1">
      <c r="A923" s="37"/>
      <c r="B923" s="37"/>
      <c r="D923" s="37"/>
      <c r="E923" s="34"/>
      <c r="F923" s="34"/>
      <c r="G923" s="38"/>
      <c r="H923" s="38"/>
      <c r="I923" s="38"/>
      <c r="J923" s="38"/>
    </row>
    <row r="924" spans="1:10" ht="15.75" customHeight="1">
      <c r="A924" s="37"/>
      <c r="B924" s="37"/>
      <c r="D924" s="37"/>
      <c r="E924" s="34"/>
      <c r="F924" s="34"/>
      <c r="G924" s="38"/>
      <c r="H924" s="38"/>
      <c r="I924" s="38"/>
      <c r="J924" s="38"/>
    </row>
    <row r="925" spans="1:10" ht="15.75" customHeight="1">
      <c r="A925" s="37"/>
      <c r="B925" s="37"/>
      <c r="D925" s="37"/>
      <c r="E925" s="34"/>
      <c r="F925" s="34"/>
      <c r="G925" s="38"/>
      <c r="H925" s="38"/>
      <c r="I925" s="38"/>
      <c r="J925" s="38"/>
    </row>
    <row r="926" spans="1:10" ht="15.75" customHeight="1">
      <c r="A926" s="37"/>
      <c r="B926" s="37"/>
      <c r="D926" s="37"/>
      <c r="E926" s="34"/>
      <c r="F926" s="34"/>
      <c r="G926" s="38"/>
      <c r="H926" s="38"/>
      <c r="I926" s="38"/>
      <c r="J926" s="38"/>
    </row>
    <row r="927" spans="1:10" ht="15.75" customHeight="1">
      <c r="A927" s="37"/>
      <c r="B927" s="37"/>
      <c r="D927" s="37"/>
      <c r="E927" s="34"/>
      <c r="F927" s="34"/>
      <c r="G927" s="38"/>
      <c r="H927" s="38"/>
      <c r="I927" s="38"/>
      <c r="J927" s="38"/>
    </row>
    <row r="928" spans="1:10" ht="15.75" customHeight="1">
      <c r="A928" s="37"/>
      <c r="B928" s="37"/>
      <c r="D928" s="37"/>
      <c r="E928" s="34"/>
      <c r="F928" s="34"/>
      <c r="G928" s="38"/>
      <c r="H928" s="38"/>
      <c r="I928" s="38"/>
      <c r="J928" s="38"/>
    </row>
    <row r="929" spans="1:10" ht="15.75" customHeight="1">
      <c r="A929" s="37"/>
      <c r="B929" s="37"/>
      <c r="D929" s="37"/>
      <c r="E929" s="34"/>
      <c r="F929" s="34"/>
      <c r="G929" s="38"/>
      <c r="H929" s="38"/>
      <c r="I929" s="38"/>
      <c r="J929" s="38"/>
    </row>
    <row r="930" spans="1:10" ht="15.75" customHeight="1">
      <c r="A930" s="37"/>
      <c r="B930" s="37"/>
      <c r="D930" s="37"/>
      <c r="E930" s="34"/>
      <c r="F930" s="34"/>
      <c r="G930" s="38"/>
      <c r="H930" s="38"/>
      <c r="I930" s="38"/>
      <c r="J930" s="38"/>
    </row>
    <row r="931" spans="1:10" ht="15.75" customHeight="1">
      <c r="A931" s="37"/>
      <c r="B931" s="37"/>
      <c r="D931" s="37"/>
      <c r="E931" s="34"/>
      <c r="F931" s="34"/>
      <c r="G931" s="38"/>
      <c r="H931" s="38"/>
      <c r="I931" s="38"/>
      <c r="J931" s="38"/>
    </row>
    <row r="932" spans="1:10" ht="15.75" customHeight="1">
      <c r="A932" s="37"/>
      <c r="B932" s="37"/>
      <c r="D932" s="37"/>
      <c r="E932" s="34"/>
      <c r="F932" s="34"/>
      <c r="G932" s="38"/>
      <c r="H932" s="38"/>
      <c r="I932" s="38"/>
      <c r="J932" s="38"/>
    </row>
    <row r="933" spans="1:10" ht="15.75" customHeight="1">
      <c r="A933" s="37"/>
      <c r="B933" s="37"/>
      <c r="D933" s="37"/>
      <c r="E933" s="34"/>
      <c r="F933" s="34"/>
      <c r="G933" s="38"/>
      <c r="H933" s="38"/>
      <c r="I933" s="38"/>
      <c r="J933" s="38"/>
    </row>
    <row r="934" spans="1:10" ht="15.75" customHeight="1">
      <c r="A934" s="37"/>
      <c r="B934" s="37"/>
      <c r="D934" s="37"/>
      <c r="E934" s="34"/>
      <c r="F934" s="34"/>
      <c r="G934" s="38"/>
      <c r="H934" s="38"/>
      <c r="I934" s="38"/>
      <c r="J934" s="38"/>
    </row>
    <row r="935" spans="1:10" ht="15.75" customHeight="1">
      <c r="A935" s="37"/>
      <c r="B935" s="37"/>
      <c r="D935" s="37"/>
      <c r="E935" s="34"/>
      <c r="F935" s="34"/>
      <c r="G935" s="38"/>
      <c r="H935" s="38"/>
      <c r="I935" s="38"/>
      <c r="J935" s="38"/>
    </row>
    <row r="936" spans="1:10" ht="15.75" customHeight="1">
      <c r="A936" s="37"/>
      <c r="B936" s="37"/>
      <c r="D936" s="37"/>
      <c r="E936" s="34"/>
      <c r="F936" s="34"/>
      <c r="G936" s="38"/>
      <c r="H936" s="38"/>
      <c r="I936" s="38"/>
      <c r="J936" s="38"/>
    </row>
    <row r="937" spans="1:10" ht="15.75" customHeight="1">
      <c r="A937" s="37"/>
      <c r="B937" s="37"/>
      <c r="D937" s="37"/>
      <c r="E937" s="34"/>
      <c r="F937" s="34"/>
      <c r="G937" s="38"/>
      <c r="H937" s="38"/>
      <c r="I937" s="38"/>
      <c r="J937" s="38"/>
    </row>
    <row r="938" spans="1:10" ht="15.75" customHeight="1">
      <c r="A938" s="37"/>
      <c r="B938" s="37"/>
      <c r="D938" s="37"/>
      <c r="E938" s="34"/>
      <c r="F938" s="34"/>
      <c r="G938" s="38"/>
      <c r="H938" s="38"/>
      <c r="I938" s="38"/>
      <c r="J938" s="38"/>
    </row>
    <row r="939" spans="1:10" ht="15.75" customHeight="1">
      <c r="A939" s="37"/>
      <c r="B939" s="37"/>
      <c r="D939" s="37"/>
      <c r="E939" s="34"/>
      <c r="F939" s="34"/>
      <c r="G939" s="38"/>
      <c r="H939" s="38"/>
      <c r="I939" s="38"/>
      <c r="J939" s="38"/>
    </row>
    <row r="940" spans="1:10" ht="15.75" customHeight="1">
      <c r="A940" s="37"/>
      <c r="B940" s="37"/>
      <c r="D940" s="37"/>
      <c r="E940" s="34"/>
      <c r="F940" s="34"/>
      <c r="G940" s="38"/>
      <c r="H940" s="38"/>
      <c r="I940" s="38"/>
      <c r="J940" s="38"/>
    </row>
    <row r="941" spans="1:10" ht="15.75" customHeight="1">
      <c r="A941" s="37"/>
      <c r="B941" s="37"/>
      <c r="D941" s="37"/>
      <c r="E941" s="34"/>
      <c r="F941" s="34"/>
      <c r="G941" s="38"/>
      <c r="H941" s="38"/>
      <c r="I941" s="38"/>
      <c r="J941" s="38"/>
    </row>
    <row r="942" spans="1:10" ht="15.75" customHeight="1">
      <c r="A942" s="37"/>
      <c r="B942" s="37"/>
      <c r="D942" s="37"/>
      <c r="E942" s="34"/>
      <c r="F942" s="34"/>
      <c r="G942" s="38"/>
      <c r="H942" s="38"/>
      <c r="I942" s="38"/>
      <c r="J942" s="38"/>
    </row>
    <row r="943" spans="1:10" ht="15.75" customHeight="1">
      <c r="A943" s="37"/>
      <c r="B943" s="37"/>
      <c r="D943" s="37"/>
      <c r="E943" s="34"/>
      <c r="F943" s="34"/>
      <c r="G943" s="38"/>
      <c r="H943" s="38"/>
      <c r="I943" s="38"/>
      <c r="J943" s="38"/>
    </row>
    <row r="944" spans="1:10" ht="15.75" customHeight="1">
      <c r="A944" s="37"/>
      <c r="B944" s="37"/>
      <c r="D944" s="37"/>
      <c r="E944" s="34"/>
      <c r="F944" s="34"/>
      <c r="G944" s="38"/>
      <c r="H944" s="38"/>
      <c r="I944" s="38"/>
      <c r="J944" s="38"/>
    </row>
    <row r="945" spans="1:10" ht="15.75" customHeight="1">
      <c r="A945" s="37"/>
      <c r="B945" s="37"/>
      <c r="D945" s="37"/>
      <c r="E945" s="34"/>
      <c r="F945" s="34"/>
      <c r="G945" s="38"/>
      <c r="H945" s="38"/>
      <c r="I945" s="38"/>
      <c r="J945" s="38"/>
    </row>
    <row r="946" spans="1:10" ht="15.75" customHeight="1">
      <c r="A946" s="37"/>
      <c r="B946" s="37"/>
      <c r="D946" s="37"/>
      <c r="E946" s="34"/>
      <c r="F946" s="34"/>
      <c r="G946" s="38"/>
      <c r="H946" s="38"/>
      <c r="I946" s="38"/>
      <c r="J946" s="38"/>
    </row>
    <row r="947" spans="1:10" ht="15.75" customHeight="1">
      <c r="A947" s="37"/>
      <c r="B947" s="37"/>
      <c r="D947" s="37"/>
      <c r="E947" s="34"/>
      <c r="F947" s="34"/>
      <c r="G947" s="38"/>
      <c r="H947" s="38"/>
      <c r="I947" s="38"/>
      <c r="J947" s="38"/>
    </row>
    <row r="948" spans="1:10" ht="15.75" customHeight="1">
      <c r="A948" s="37"/>
      <c r="B948" s="37"/>
      <c r="D948" s="37"/>
      <c r="E948" s="34"/>
      <c r="F948" s="34"/>
      <c r="G948" s="38"/>
      <c r="H948" s="38"/>
      <c r="I948" s="38"/>
      <c r="J948" s="38"/>
    </row>
    <row r="949" spans="1:10" ht="15.75" customHeight="1">
      <c r="A949" s="37"/>
      <c r="B949" s="37"/>
      <c r="D949" s="37"/>
      <c r="E949" s="34"/>
      <c r="F949" s="34"/>
      <c r="G949" s="38"/>
      <c r="H949" s="38"/>
      <c r="I949" s="38"/>
      <c r="J949" s="38"/>
    </row>
    <row r="950" spans="1:10" ht="15.75" customHeight="1">
      <c r="A950" s="37"/>
      <c r="B950" s="37"/>
      <c r="D950" s="37"/>
      <c r="E950" s="34"/>
      <c r="F950" s="34"/>
      <c r="G950" s="38"/>
      <c r="H950" s="38"/>
      <c r="I950" s="38"/>
      <c r="J950" s="38"/>
    </row>
    <row r="951" spans="1:10" ht="15.75" customHeight="1">
      <c r="A951" s="37"/>
      <c r="B951" s="37"/>
      <c r="D951" s="37"/>
      <c r="E951" s="34"/>
      <c r="F951" s="34"/>
      <c r="G951" s="38"/>
      <c r="H951" s="38"/>
      <c r="I951" s="38"/>
      <c r="J951" s="38"/>
    </row>
    <row r="952" spans="1:10" ht="15.75" customHeight="1">
      <c r="A952" s="37"/>
      <c r="B952" s="37"/>
      <c r="D952" s="37"/>
      <c r="E952" s="34"/>
      <c r="F952" s="34"/>
      <c r="G952" s="38"/>
      <c r="H952" s="38"/>
      <c r="I952" s="38"/>
      <c r="J952" s="38"/>
    </row>
    <row r="953" spans="1:10" ht="15.75" customHeight="1">
      <c r="A953" s="37"/>
      <c r="B953" s="37"/>
      <c r="D953" s="37"/>
      <c r="E953" s="34"/>
      <c r="F953" s="34"/>
      <c r="G953" s="38"/>
      <c r="H953" s="38"/>
      <c r="I953" s="38"/>
      <c r="J953" s="38"/>
    </row>
    <row r="954" spans="1:10" ht="15.75" customHeight="1">
      <c r="A954" s="37"/>
      <c r="B954" s="37"/>
      <c r="D954" s="37"/>
      <c r="E954" s="34"/>
      <c r="F954" s="34"/>
      <c r="G954" s="38"/>
      <c r="H954" s="38"/>
      <c r="I954" s="38"/>
      <c r="J954" s="38"/>
    </row>
    <row r="955" spans="1:10" ht="15.75" customHeight="1">
      <c r="A955" s="37"/>
      <c r="B955" s="37"/>
      <c r="D955" s="37"/>
      <c r="E955" s="34"/>
      <c r="F955" s="34"/>
      <c r="G955" s="38"/>
      <c r="H955" s="38"/>
      <c r="I955" s="38"/>
      <c r="J955" s="38"/>
    </row>
    <row r="956" spans="1:10" ht="15.75" customHeight="1">
      <c r="A956" s="37"/>
      <c r="B956" s="37"/>
      <c r="D956" s="37"/>
      <c r="E956" s="34"/>
      <c r="F956" s="34"/>
      <c r="G956" s="38"/>
      <c r="H956" s="38"/>
      <c r="I956" s="38"/>
      <c r="J956" s="38"/>
    </row>
    <row r="957" spans="1:10" ht="15.75" customHeight="1">
      <c r="A957" s="37"/>
      <c r="B957" s="37"/>
      <c r="D957" s="37"/>
      <c r="E957" s="34"/>
      <c r="F957" s="34"/>
      <c r="G957" s="38"/>
      <c r="H957" s="38"/>
      <c r="I957" s="38"/>
      <c r="J957" s="38"/>
    </row>
    <row r="958" spans="1:10" ht="15.75" customHeight="1">
      <c r="A958" s="37"/>
      <c r="B958" s="37"/>
      <c r="D958" s="37"/>
      <c r="E958" s="34"/>
      <c r="F958" s="34"/>
      <c r="G958" s="38"/>
      <c r="H958" s="38"/>
      <c r="I958" s="38"/>
      <c r="J958" s="38"/>
    </row>
    <row r="959" spans="1:10" ht="15.75" customHeight="1">
      <c r="A959" s="37"/>
      <c r="B959" s="37"/>
      <c r="D959" s="37"/>
      <c r="E959" s="34"/>
      <c r="F959" s="34"/>
      <c r="G959" s="38"/>
      <c r="H959" s="38"/>
      <c r="I959" s="38"/>
      <c r="J959" s="38"/>
    </row>
    <row r="960" spans="1:10" ht="15.75" customHeight="1">
      <c r="A960" s="37"/>
      <c r="B960" s="37"/>
      <c r="D960" s="37"/>
      <c r="E960" s="34"/>
      <c r="F960" s="34"/>
      <c r="G960" s="38"/>
      <c r="H960" s="38"/>
      <c r="I960" s="38"/>
      <c r="J960" s="38"/>
    </row>
    <row r="961" spans="1:10" ht="15.75" customHeight="1">
      <c r="A961" s="37"/>
      <c r="B961" s="37"/>
      <c r="D961" s="37"/>
      <c r="E961" s="34"/>
      <c r="F961" s="34"/>
      <c r="G961" s="38"/>
      <c r="H961" s="38"/>
      <c r="I961" s="38"/>
      <c r="J961" s="38"/>
    </row>
    <row r="962" spans="1:10" ht="15.75" customHeight="1">
      <c r="A962" s="37"/>
      <c r="B962" s="37"/>
      <c r="D962" s="37"/>
      <c r="E962" s="34"/>
      <c r="F962" s="34"/>
      <c r="G962" s="38"/>
      <c r="H962" s="38"/>
      <c r="I962" s="38"/>
      <c r="J962" s="38"/>
    </row>
    <row r="963" spans="1:10" ht="15.75" customHeight="1">
      <c r="A963" s="37"/>
      <c r="B963" s="37"/>
      <c r="D963" s="37"/>
      <c r="E963" s="34"/>
      <c r="F963" s="34"/>
      <c r="G963" s="38"/>
      <c r="H963" s="38"/>
      <c r="I963" s="38"/>
      <c r="J963" s="38"/>
    </row>
    <row r="964" spans="1:10" ht="15.75" customHeight="1">
      <c r="A964" s="37"/>
      <c r="B964" s="37"/>
      <c r="D964" s="37"/>
      <c r="E964" s="34"/>
      <c r="F964" s="34"/>
      <c r="G964" s="38"/>
      <c r="H964" s="38"/>
      <c r="I964" s="38"/>
      <c r="J964" s="38"/>
    </row>
    <row r="965" spans="1:10" ht="15.75" customHeight="1">
      <c r="A965" s="37"/>
      <c r="B965" s="37"/>
      <c r="D965" s="37"/>
      <c r="E965" s="34"/>
      <c r="F965" s="34"/>
      <c r="G965" s="38"/>
      <c r="H965" s="38"/>
      <c r="I965" s="38"/>
      <c r="J965" s="38"/>
    </row>
    <row r="966" spans="1:10" ht="15.75" customHeight="1">
      <c r="A966" s="37"/>
      <c r="B966" s="37"/>
      <c r="D966" s="37"/>
      <c r="E966" s="34"/>
      <c r="F966" s="34"/>
      <c r="G966" s="38"/>
      <c r="H966" s="38"/>
      <c r="I966" s="38"/>
      <c r="J966" s="38"/>
    </row>
    <row r="967" spans="1:10" ht="15.75" customHeight="1">
      <c r="A967" s="37"/>
      <c r="B967" s="37"/>
      <c r="D967" s="37"/>
      <c r="E967" s="34"/>
      <c r="F967" s="34"/>
      <c r="G967" s="38"/>
      <c r="H967" s="38"/>
      <c r="I967" s="38"/>
      <c r="J967" s="38"/>
    </row>
    <row r="968" spans="1:10" ht="15.75" customHeight="1">
      <c r="A968" s="37"/>
      <c r="B968" s="37"/>
      <c r="D968" s="37"/>
      <c r="E968" s="34"/>
      <c r="F968" s="34"/>
      <c r="G968" s="38"/>
      <c r="H968" s="38"/>
      <c r="I968" s="38"/>
      <c r="J968" s="38"/>
    </row>
    <row r="969" spans="1:10" ht="15.75" customHeight="1">
      <c r="A969" s="37"/>
      <c r="B969" s="37"/>
      <c r="D969" s="37"/>
      <c r="E969" s="34"/>
      <c r="F969" s="34"/>
      <c r="G969" s="38"/>
      <c r="H969" s="38"/>
      <c r="I969" s="38"/>
      <c r="J969" s="38"/>
    </row>
    <row r="970" spans="1:10" ht="15.75" customHeight="1">
      <c r="A970" s="37"/>
      <c r="B970" s="37"/>
      <c r="D970" s="37"/>
      <c r="E970" s="34"/>
      <c r="F970" s="34"/>
      <c r="G970" s="38"/>
      <c r="H970" s="38"/>
      <c r="I970" s="38"/>
      <c r="J970" s="38"/>
    </row>
    <row r="971" spans="1:10" ht="15.75" customHeight="1">
      <c r="A971" s="37"/>
      <c r="B971" s="37"/>
      <c r="D971" s="37"/>
      <c r="E971" s="34"/>
      <c r="F971" s="34"/>
      <c r="G971" s="38"/>
      <c r="H971" s="38"/>
      <c r="I971" s="38"/>
      <c r="J971" s="38"/>
    </row>
    <row r="972" spans="1:10" ht="15.75" customHeight="1">
      <c r="A972" s="37"/>
      <c r="B972" s="37"/>
      <c r="D972" s="37"/>
      <c r="E972" s="34"/>
      <c r="F972" s="34"/>
      <c r="G972" s="38"/>
      <c r="H972" s="38"/>
      <c r="I972" s="38"/>
      <c r="J972" s="38"/>
    </row>
    <row r="973" spans="1:10" ht="15.75" customHeight="1">
      <c r="A973" s="37"/>
      <c r="B973" s="37"/>
      <c r="D973" s="37"/>
      <c r="E973" s="34"/>
      <c r="F973" s="34"/>
      <c r="G973" s="38"/>
      <c r="H973" s="38"/>
      <c r="I973" s="38"/>
      <c r="J973" s="38"/>
    </row>
    <row r="974" spans="1:10" ht="15.75" customHeight="1">
      <c r="A974" s="37"/>
      <c r="B974" s="37"/>
      <c r="D974" s="37"/>
      <c r="E974" s="34"/>
      <c r="F974" s="34"/>
      <c r="G974" s="38"/>
      <c r="H974" s="38"/>
      <c r="I974" s="38"/>
      <c r="J974" s="38"/>
    </row>
    <row r="975" spans="1:10" ht="15.75" customHeight="1">
      <c r="A975" s="37"/>
      <c r="B975" s="37"/>
      <c r="D975" s="37"/>
      <c r="E975" s="34"/>
      <c r="F975" s="34"/>
      <c r="G975" s="38"/>
      <c r="H975" s="38"/>
      <c r="I975" s="38"/>
      <c r="J975" s="38"/>
    </row>
    <row r="976" spans="1:10" ht="15.75" customHeight="1">
      <c r="A976" s="37"/>
      <c r="B976" s="37"/>
      <c r="D976" s="37"/>
      <c r="E976" s="34"/>
      <c r="F976" s="34"/>
      <c r="G976" s="38"/>
      <c r="H976" s="38"/>
      <c r="I976" s="38"/>
      <c r="J976" s="38"/>
    </row>
    <row r="977" spans="1:10" ht="15.75" customHeight="1">
      <c r="A977" s="37"/>
      <c r="B977" s="37"/>
      <c r="D977" s="37"/>
      <c r="E977" s="34"/>
      <c r="F977" s="34"/>
      <c r="G977" s="38"/>
      <c r="H977" s="38"/>
      <c r="I977" s="38"/>
      <c r="J977" s="38"/>
    </row>
    <row r="978" spans="1:10" ht="15.75" customHeight="1">
      <c r="A978" s="37"/>
      <c r="B978" s="37"/>
      <c r="D978" s="37"/>
      <c r="E978" s="34"/>
      <c r="F978" s="34"/>
      <c r="G978" s="38"/>
      <c r="H978" s="38"/>
      <c r="I978" s="38"/>
      <c r="J978" s="38"/>
    </row>
    <row r="979" spans="1:10" ht="15.75" customHeight="1">
      <c r="A979" s="37"/>
      <c r="B979" s="37"/>
      <c r="D979" s="37"/>
      <c r="E979" s="34"/>
      <c r="F979" s="34"/>
      <c r="G979" s="38"/>
      <c r="H979" s="38"/>
      <c r="I979" s="38"/>
      <c r="J979" s="38"/>
    </row>
    <row r="980" spans="1:10" ht="15.75" customHeight="1">
      <c r="A980" s="37"/>
      <c r="B980" s="37"/>
      <c r="D980" s="37"/>
      <c r="E980" s="34"/>
      <c r="F980" s="34"/>
      <c r="G980" s="38"/>
      <c r="H980" s="38"/>
      <c r="I980" s="38"/>
      <c r="J980" s="38"/>
    </row>
    <row r="981" spans="1:10" ht="15.75" customHeight="1">
      <c r="A981" s="37"/>
      <c r="B981" s="37"/>
      <c r="D981" s="37"/>
      <c r="E981" s="34"/>
      <c r="F981" s="34"/>
      <c r="G981" s="38"/>
      <c r="H981" s="38"/>
      <c r="I981" s="38"/>
      <c r="J981" s="38"/>
    </row>
    <row r="982" spans="1:10" ht="15.75" customHeight="1">
      <c r="A982" s="37"/>
      <c r="B982" s="37"/>
      <c r="D982" s="37"/>
      <c r="E982" s="34"/>
      <c r="F982" s="34"/>
      <c r="G982" s="38"/>
      <c r="H982" s="38"/>
      <c r="I982" s="38"/>
      <c r="J982" s="38"/>
    </row>
    <row r="983" spans="1:10" ht="15.75" customHeight="1">
      <c r="A983" s="37"/>
      <c r="B983" s="37"/>
      <c r="D983" s="37"/>
      <c r="E983" s="34"/>
      <c r="F983" s="34"/>
      <c r="G983" s="38"/>
      <c r="H983" s="38"/>
      <c r="I983" s="38"/>
      <c r="J983" s="38"/>
    </row>
    <row r="984" spans="1:10" ht="15.75" customHeight="1">
      <c r="A984" s="37"/>
      <c r="B984" s="37"/>
      <c r="D984" s="37"/>
      <c r="E984" s="34"/>
      <c r="F984" s="34"/>
      <c r="G984" s="38"/>
      <c r="H984" s="38"/>
      <c r="I984" s="38"/>
      <c r="J984" s="38"/>
    </row>
    <row r="985" spans="1:10" ht="15.75" customHeight="1">
      <c r="A985" s="37"/>
      <c r="B985" s="37"/>
      <c r="D985" s="37"/>
      <c r="E985" s="34"/>
      <c r="F985" s="34"/>
      <c r="G985" s="38"/>
      <c r="H985" s="38"/>
      <c r="I985" s="38"/>
      <c r="J985" s="38"/>
    </row>
    <row r="986" spans="1:10" ht="15.75" customHeight="1">
      <c r="A986" s="37"/>
      <c r="B986" s="37"/>
      <c r="D986" s="37"/>
      <c r="E986" s="34"/>
      <c r="F986" s="34"/>
      <c r="G986" s="38"/>
      <c r="H986" s="38"/>
      <c r="I986" s="38"/>
      <c r="J986" s="38"/>
    </row>
    <row r="987" spans="1:10" ht="15.75" customHeight="1">
      <c r="A987" s="37"/>
      <c r="B987" s="37"/>
      <c r="D987" s="37"/>
      <c r="E987" s="34"/>
      <c r="F987" s="34"/>
      <c r="G987" s="38"/>
      <c r="H987" s="38"/>
      <c r="I987" s="38"/>
      <c r="J987" s="38"/>
    </row>
    <row r="988" spans="1:10" ht="15.75" customHeight="1">
      <c r="A988" s="37"/>
      <c r="B988" s="37"/>
      <c r="D988" s="37"/>
      <c r="E988" s="34"/>
      <c r="F988" s="34"/>
      <c r="G988" s="38"/>
      <c r="H988" s="38"/>
      <c r="I988" s="38"/>
      <c r="J988" s="38"/>
    </row>
    <row r="989" spans="1:10" ht="15.75" customHeight="1">
      <c r="A989" s="37"/>
      <c r="B989" s="37"/>
      <c r="D989" s="37"/>
      <c r="E989" s="34"/>
      <c r="F989" s="34"/>
      <c r="G989" s="38"/>
      <c r="H989" s="38"/>
      <c r="I989" s="38"/>
      <c r="J989" s="38"/>
    </row>
    <row r="990" spans="1:10" ht="15.75" customHeight="1">
      <c r="A990" s="37"/>
      <c r="B990" s="37"/>
      <c r="D990" s="37"/>
      <c r="E990" s="34"/>
      <c r="F990" s="34"/>
      <c r="G990" s="38"/>
      <c r="H990" s="38"/>
      <c r="I990" s="38"/>
      <c r="J990" s="38"/>
    </row>
    <row r="991" spans="1:10" ht="15.75" customHeight="1">
      <c r="A991" s="37"/>
      <c r="B991" s="37"/>
      <c r="D991" s="37"/>
      <c r="E991" s="34"/>
      <c r="F991" s="34"/>
      <c r="G991" s="38"/>
      <c r="H991" s="38"/>
      <c r="I991" s="38"/>
      <c r="J991" s="38"/>
    </row>
    <row r="992" spans="1:10" ht="15.75" customHeight="1">
      <c r="A992" s="37"/>
      <c r="B992" s="37"/>
      <c r="D992" s="37"/>
      <c r="E992" s="34"/>
      <c r="F992" s="34"/>
      <c r="G992" s="38"/>
      <c r="H992" s="38"/>
      <c r="I992" s="38"/>
      <c r="J992" s="38"/>
    </row>
    <row r="993" spans="1:10" ht="15.75" customHeight="1">
      <c r="A993" s="37"/>
      <c r="B993" s="37"/>
      <c r="D993" s="37"/>
      <c r="E993" s="34"/>
      <c r="F993" s="34"/>
      <c r="G993" s="38"/>
      <c r="H993" s="38"/>
      <c r="I993" s="38"/>
      <c r="J993" s="38"/>
    </row>
    <row r="994" spans="1:10" ht="15.75" customHeight="1">
      <c r="A994" s="37"/>
      <c r="B994" s="37"/>
      <c r="D994" s="37"/>
      <c r="E994" s="34"/>
      <c r="F994" s="34"/>
      <c r="G994" s="38"/>
      <c r="H994" s="38"/>
      <c r="I994" s="38"/>
      <c r="J994" s="38"/>
    </row>
    <row r="995" spans="1:10" ht="15.75" customHeight="1">
      <c r="A995" s="37"/>
      <c r="B995" s="37"/>
      <c r="D995" s="37"/>
      <c r="E995" s="34"/>
      <c r="F995" s="34"/>
      <c r="G995" s="38"/>
      <c r="H995" s="38"/>
      <c r="I995" s="38"/>
      <c r="J995" s="38"/>
    </row>
    <row r="996" spans="1:10" ht="15.75" customHeight="1">
      <c r="A996" s="37"/>
      <c r="B996" s="37"/>
      <c r="D996" s="37"/>
      <c r="E996" s="34"/>
      <c r="F996" s="34"/>
      <c r="G996" s="38"/>
      <c r="H996" s="38"/>
      <c r="I996" s="38"/>
      <c r="J996" s="38"/>
    </row>
    <row r="997" spans="1:10" ht="15.75" customHeight="1">
      <c r="A997" s="37"/>
      <c r="B997" s="37"/>
      <c r="D997" s="37"/>
      <c r="E997" s="34"/>
      <c r="F997" s="34"/>
      <c r="G997" s="38"/>
      <c r="H997" s="38"/>
      <c r="I997" s="38"/>
      <c r="J997" s="38"/>
    </row>
  </sheetData>
  <mergeCells count="18">
    <mergeCell ref="A45:H45"/>
    <mergeCell ref="A46:A47"/>
    <mergeCell ref="B46:B47"/>
    <mergeCell ref="C46:C47"/>
    <mergeCell ref="D46:D47"/>
    <mergeCell ref="E46:E47"/>
    <mergeCell ref="F46:G46"/>
    <mergeCell ref="H46:H47"/>
    <mergeCell ref="A1:J1"/>
    <mergeCell ref="A2:J2"/>
    <mergeCell ref="A3:A4"/>
    <mergeCell ref="B3:B4"/>
    <mergeCell ref="C3:C4"/>
    <mergeCell ref="D3:D4"/>
    <mergeCell ref="E3:E4"/>
    <mergeCell ref="F3:F4"/>
    <mergeCell ref="G3:I3"/>
    <mergeCell ref="J3:J4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3"/>
  <sheetViews>
    <sheetView topLeftCell="A31" workbookViewId="0">
      <selection activeCell="A46" sqref="A46:XFD46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43.42578125" style="27" customWidth="1"/>
    <col min="4" max="4" width="42.85546875" style="27" customWidth="1"/>
    <col min="5" max="5" width="14.85546875" style="27" customWidth="1"/>
    <col min="6" max="6" width="14.140625" style="27" customWidth="1"/>
    <col min="7" max="7" width="14.42578125" style="27" customWidth="1"/>
    <col min="8" max="8" width="16" style="27" customWidth="1"/>
    <col min="9" max="9" width="13" style="27" customWidth="1"/>
    <col min="10" max="10" width="17.85546875" style="27" customWidth="1"/>
    <col min="11" max="11" width="8.7109375" style="27" customWidth="1"/>
    <col min="12" max="12" width="12.140625" style="27" customWidth="1"/>
    <col min="13" max="26" width="8.7109375" style="27" customWidth="1"/>
    <col min="27" max="16384" width="14.42578125" style="27"/>
  </cols>
  <sheetData>
    <row r="1" spans="1:12" ht="47.25" customHeight="1">
      <c r="A1" s="210" t="s">
        <v>224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2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ht="28.5" customHeight="1">
      <c r="A3" s="214" t="s">
        <v>3</v>
      </c>
      <c r="B3" s="214" t="s">
        <v>4</v>
      </c>
      <c r="C3" s="214" t="s">
        <v>5</v>
      </c>
      <c r="D3" s="214" t="s">
        <v>6</v>
      </c>
      <c r="E3" s="216" t="s">
        <v>167</v>
      </c>
      <c r="F3" s="216" t="s">
        <v>168</v>
      </c>
      <c r="G3" s="217" t="s">
        <v>169</v>
      </c>
      <c r="H3" s="213"/>
      <c r="I3" s="218"/>
      <c r="J3" s="216" t="s">
        <v>170</v>
      </c>
    </row>
    <row r="4" spans="1:12" ht="28.5" customHeight="1">
      <c r="A4" s="215"/>
      <c r="B4" s="215"/>
      <c r="C4" s="215"/>
      <c r="D4" s="215"/>
      <c r="E4" s="215"/>
      <c r="F4" s="215"/>
      <c r="G4" s="28" t="s">
        <v>171</v>
      </c>
      <c r="H4" s="28" t="s">
        <v>172</v>
      </c>
      <c r="I4" s="29" t="s">
        <v>173</v>
      </c>
      <c r="J4" s="215"/>
    </row>
    <row r="5" spans="1:12" ht="27.75" customHeight="1">
      <c r="A5" s="30" t="s">
        <v>13</v>
      </c>
      <c r="B5" s="30">
        <v>127</v>
      </c>
      <c r="C5" s="31" t="s">
        <v>116</v>
      </c>
      <c r="D5" s="31" t="s">
        <v>15</v>
      </c>
      <c r="E5" s="32">
        <f>3477.34-31.61</f>
        <v>3445.73</v>
      </c>
      <c r="F5" s="32">
        <v>0</v>
      </c>
      <c r="G5" s="33">
        <v>320.60000000000002</v>
      </c>
      <c r="H5" s="33">
        <v>118.71</v>
      </c>
      <c r="I5" s="33">
        <v>0</v>
      </c>
      <c r="J5" s="33">
        <f>(E5+F5-G5-H5-I5)</f>
        <v>3006.42</v>
      </c>
    </row>
    <row r="6" spans="1:12" ht="27" customHeight="1">
      <c r="A6" s="30" t="s">
        <v>20</v>
      </c>
      <c r="B6" s="30">
        <v>67</v>
      </c>
      <c r="C6" s="31" t="s">
        <v>21</v>
      </c>
      <c r="D6" s="31" t="s">
        <v>22</v>
      </c>
      <c r="E6" s="32">
        <v>9483.66</v>
      </c>
      <c r="F6" s="32">
        <v>0</v>
      </c>
      <c r="G6" s="33">
        <v>877.22</v>
      </c>
      <c r="H6" s="33">
        <v>1497.41</v>
      </c>
      <c r="I6" s="33">
        <v>0</v>
      </c>
      <c r="J6" s="33">
        <f t="shared" ref="J6:J40" si="0">(E6+F6-G6-H6-I6)</f>
        <v>7109.0300000000007</v>
      </c>
    </row>
    <row r="7" spans="1:12" ht="27" customHeight="1">
      <c r="A7" s="30" t="s">
        <v>25</v>
      </c>
      <c r="B7" s="30">
        <v>102</v>
      </c>
      <c r="C7" s="31" t="s">
        <v>26</v>
      </c>
      <c r="D7" s="31" t="s">
        <v>27</v>
      </c>
      <c r="E7" s="32">
        <v>9483.66</v>
      </c>
      <c r="F7" s="32">
        <v>0</v>
      </c>
      <c r="G7" s="33">
        <v>877.22</v>
      </c>
      <c r="H7" s="33">
        <v>1445.27</v>
      </c>
      <c r="I7" s="33">
        <v>0</v>
      </c>
      <c r="J7" s="33">
        <f t="shared" si="0"/>
        <v>7161.17</v>
      </c>
    </row>
    <row r="8" spans="1:12" ht="27" customHeight="1">
      <c r="A8" s="30" t="s">
        <v>30</v>
      </c>
      <c r="B8" s="30">
        <v>91</v>
      </c>
      <c r="C8" s="31" t="s">
        <v>21</v>
      </c>
      <c r="D8" s="31" t="s">
        <v>31</v>
      </c>
      <c r="E8" s="32">
        <v>9483.66</v>
      </c>
      <c r="F8" s="32">
        <v>0</v>
      </c>
      <c r="G8" s="33">
        <v>877.22</v>
      </c>
      <c r="H8" s="33">
        <v>1341</v>
      </c>
      <c r="I8" s="33">
        <v>0</v>
      </c>
      <c r="J8" s="33">
        <f t="shared" si="0"/>
        <v>7265.4400000000005</v>
      </c>
    </row>
    <row r="9" spans="1:12" ht="27" customHeight="1">
      <c r="A9" s="30" t="s">
        <v>34</v>
      </c>
      <c r="B9" s="30">
        <v>33</v>
      </c>
      <c r="C9" s="31" t="s">
        <v>21</v>
      </c>
      <c r="D9" s="31" t="s">
        <v>22</v>
      </c>
      <c r="E9" s="32">
        <v>9483.66</v>
      </c>
      <c r="F9" s="32">
        <v>0</v>
      </c>
      <c r="G9" s="33">
        <v>877.22</v>
      </c>
      <c r="H9" s="33">
        <v>1445.27</v>
      </c>
      <c r="I9" s="33">
        <v>0</v>
      </c>
      <c r="J9" s="33">
        <f t="shared" si="0"/>
        <v>7161.17</v>
      </c>
    </row>
    <row r="10" spans="1:12" ht="27" customHeight="1">
      <c r="A10" s="30" t="s">
        <v>37</v>
      </c>
      <c r="B10" s="30">
        <v>83</v>
      </c>
      <c r="C10" s="31" t="s">
        <v>38</v>
      </c>
      <c r="D10" s="31" t="s">
        <v>39</v>
      </c>
      <c r="E10" s="32">
        <v>5530.44</v>
      </c>
      <c r="F10" s="32">
        <v>0</v>
      </c>
      <c r="G10" s="33">
        <v>600.48</v>
      </c>
      <c r="H10" s="33">
        <v>349.5</v>
      </c>
      <c r="I10" s="33">
        <v>549.69000000000005</v>
      </c>
      <c r="J10" s="33">
        <f t="shared" si="0"/>
        <v>4030.7699999999991</v>
      </c>
    </row>
    <row r="11" spans="1:12" ht="27" customHeight="1">
      <c r="A11" s="30" t="s">
        <v>42</v>
      </c>
      <c r="B11" s="30">
        <v>97</v>
      </c>
      <c r="C11" s="31" t="s">
        <v>43</v>
      </c>
      <c r="D11" s="31" t="s">
        <v>44</v>
      </c>
      <c r="E11" s="32">
        <v>15054.4</v>
      </c>
      <c r="F11" s="32">
        <v>0</v>
      </c>
      <c r="G11" s="33">
        <v>877.22</v>
      </c>
      <c r="H11" s="33">
        <v>3029.36</v>
      </c>
      <c r="I11" s="33">
        <v>0</v>
      </c>
      <c r="J11" s="33">
        <f t="shared" si="0"/>
        <v>11147.82</v>
      </c>
    </row>
    <row r="12" spans="1:12" ht="27" customHeight="1">
      <c r="A12" s="30" t="s">
        <v>46</v>
      </c>
      <c r="B12" s="30">
        <v>28</v>
      </c>
      <c r="C12" s="31" t="s">
        <v>21</v>
      </c>
      <c r="D12" s="31" t="s">
        <v>47</v>
      </c>
      <c r="E12" s="32">
        <v>9483.66</v>
      </c>
      <c r="F12" s="32">
        <v>0</v>
      </c>
      <c r="G12" s="33">
        <v>877.22</v>
      </c>
      <c r="H12" s="33">
        <v>1341</v>
      </c>
      <c r="I12" s="33">
        <v>0</v>
      </c>
      <c r="J12" s="33">
        <f t="shared" si="0"/>
        <v>7265.4400000000005</v>
      </c>
    </row>
    <row r="13" spans="1:12" ht="27" customHeight="1">
      <c r="A13" s="30" t="s">
        <v>50</v>
      </c>
      <c r="B13" s="30">
        <v>134</v>
      </c>
      <c r="C13" s="31" t="s">
        <v>51</v>
      </c>
      <c r="D13" s="31" t="s">
        <v>52</v>
      </c>
      <c r="E13" s="32">
        <v>6269.82</v>
      </c>
      <c r="F13" s="32">
        <v>0</v>
      </c>
      <c r="G13" s="33">
        <v>703.95</v>
      </c>
      <c r="H13" s="33">
        <v>609.12</v>
      </c>
      <c r="I13" s="33">
        <v>0</v>
      </c>
      <c r="J13" s="33">
        <f t="shared" si="0"/>
        <v>4956.75</v>
      </c>
    </row>
    <row r="14" spans="1:12" ht="27" customHeight="1">
      <c r="A14" s="30" t="s">
        <v>55</v>
      </c>
      <c r="B14" s="30">
        <v>87</v>
      </c>
      <c r="C14" s="31" t="s">
        <v>21</v>
      </c>
      <c r="D14" s="31" t="s">
        <v>56</v>
      </c>
      <c r="E14" s="32">
        <v>9483.66</v>
      </c>
      <c r="F14" s="32">
        <v>0</v>
      </c>
      <c r="G14" s="33">
        <v>877.22</v>
      </c>
      <c r="H14" s="33">
        <v>1497.41</v>
      </c>
      <c r="I14" s="33">
        <v>0</v>
      </c>
      <c r="J14" s="33">
        <f t="shared" si="0"/>
        <v>7109.0300000000007</v>
      </c>
    </row>
    <row r="15" spans="1:12" ht="27" customHeight="1">
      <c r="A15" s="30" t="s">
        <v>59</v>
      </c>
      <c r="B15" s="30">
        <v>110</v>
      </c>
      <c r="C15" s="31" t="s">
        <v>60</v>
      </c>
      <c r="D15" s="31" t="s">
        <v>52</v>
      </c>
      <c r="E15" s="32">
        <v>7056.73</v>
      </c>
      <c r="F15" s="32">
        <v>0</v>
      </c>
      <c r="G15" s="33">
        <v>814.12</v>
      </c>
      <c r="H15" s="33">
        <v>795.22</v>
      </c>
      <c r="I15" s="33">
        <v>0</v>
      </c>
      <c r="J15" s="33">
        <f t="shared" si="0"/>
        <v>5447.3899999999994</v>
      </c>
    </row>
    <row r="16" spans="1:12" ht="27" customHeight="1">
      <c r="A16" s="30" t="s">
        <v>62</v>
      </c>
      <c r="B16" s="30">
        <v>139</v>
      </c>
      <c r="C16" s="31" t="s">
        <v>63</v>
      </c>
      <c r="D16" s="31" t="s">
        <v>31</v>
      </c>
      <c r="E16" s="32">
        <v>6269.82</v>
      </c>
      <c r="F16" s="32">
        <v>0</v>
      </c>
      <c r="G16" s="33">
        <v>703.95</v>
      </c>
      <c r="H16" s="33">
        <v>609.12</v>
      </c>
      <c r="I16" s="33">
        <v>1239.19</v>
      </c>
      <c r="J16" s="33">
        <f t="shared" si="0"/>
        <v>3717.56</v>
      </c>
      <c r="L16" s="34"/>
    </row>
    <row r="17" spans="1:10" ht="27" customHeight="1">
      <c r="A17" s="30" t="s">
        <v>65</v>
      </c>
      <c r="B17" s="30">
        <v>107</v>
      </c>
      <c r="C17" s="31" t="s">
        <v>51</v>
      </c>
      <c r="D17" s="31" t="s">
        <v>66</v>
      </c>
      <c r="E17" s="32">
        <v>6269.82</v>
      </c>
      <c r="F17" s="32">
        <v>0</v>
      </c>
      <c r="G17" s="33">
        <v>703.95</v>
      </c>
      <c r="H17" s="33">
        <v>661.25</v>
      </c>
      <c r="I17" s="33">
        <v>0</v>
      </c>
      <c r="J17" s="33">
        <f t="shared" si="0"/>
        <v>4904.62</v>
      </c>
    </row>
    <row r="18" spans="1:10" ht="27" customHeight="1">
      <c r="A18" s="30" t="s">
        <v>68</v>
      </c>
      <c r="B18" s="30">
        <v>76</v>
      </c>
      <c r="C18" s="31" t="s">
        <v>26</v>
      </c>
      <c r="D18" s="31" t="s">
        <v>22</v>
      </c>
      <c r="E18" s="32">
        <v>9483.66</v>
      </c>
      <c r="F18" s="32">
        <v>0</v>
      </c>
      <c r="G18" s="33">
        <v>877.22</v>
      </c>
      <c r="H18" s="33">
        <v>1341</v>
      </c>
      <c r="I18" s="33">
        <v>0</v>
      </c>
      <c r="J18" s="33">
        <f t="shared" si="0"/>
        <v>7265.4400000000005</v>
      </c>
    </row>
    <row r="19" spans="1:10" ht="27.75" customHeight="1">
      <c r="A19" s="30" t="s">
        <v>70</v>
      </c>
      <c r="B19" s="30">
        <v>101</v>
      </c>
      <c r="C19" s="31" t="s">
        <v>71</v>
      </c>
      <c r="D19" s="31" t="s">
        <v>72</v>
      </c>
      <c r="E19" s="32">
        <v>15054.4</v>
      </c>
      <c r="F19" s="32">
        <v>0</v>
      </c>
      <c r="G19" s="33">
        <v>877.22</v>
      </c>
      <c r="H19" s="33">
        <v>3029.36</v>
      </c>
      <c r="I19" s="33">
        <v>0</v>
      </c>
      <c r="J19" s="33">
        <f t="shared" si="0"/>
        <v>11147.82</v>
      </c>
    </row>
    <row r="20" spans="1:10" ht="27" customHeight="1">
      <c r="A20" s="30" t="s">
        <v>79</v>
      </c>
      <c r="B20" s="30">
        <v>50</v>
      </c>
      <c r="C20" s="31" t="s">
        <v>26</v>
      </c>
      <c r="D20" s="35" t="s">
        <v>31</v>
      </c>
      <c r="E20" s="32">
        <f>9483.66+2785.35</f>
        <v>12269.01</v>
      </c>
      <c r="F20" s="32">
        <v>0</v>
      </c>
      <c r="G20" s="33">
        <v>877.22</v>
      </c>
      <c r="H20" s="33">
        <v>2263.38</v>
      </c>
      <c r="I20" s="33">
        <v>0</v>
      </c>
      <c r="J20" s="33">
        <f t="shared" si="0"/>
        <v>9128.41</v>
      </c>
    </row>
    <row r="21" spans="1:10" ht="27" customHeight="1">
      <c r="A21" s="30" t="s">
        <v>82</v>
      </c>
      <c r="B21" s="30">
        <v>27</v>
      </c>
      <c r="C21" s="31" t="s">
        <v>26</v>
      </c>
      <c r="D21" s="31" t="s">
        <v>31</v>
      </c>
      <c r="E21" s="32">
        <v>9483.66</v>
      </c>
      <c r="F21" s="32">
        <v>0</v>
      </c>
      <c r="G21" s="33">
        <v>877.22</v>
      </c>
      <c r="H21" s="33">
        <v>1445.27</v>
      </c>
      <c r="I21" s="33">
        <v>0</v>
      </c>
      <c r="J21" s="33">
        <f t="shared" si="0"/>
        <v>7161.17</v>
      </c>
    </row>
    <row r="22" spans="1:10" ht="27" customHeight="1">
      <c r="A22" s="30" t="s">
        <v>84</v>
      </c>
      <c r="B22" s="30">
        <v>65</v>
      </c>
      <c r="C22" s="31" t="s">
        <v>85</v>
      </c>
      <c r="D22" s="31" t="s">
        <v>86</v>
      </c>
      <c r="E22" s="32">
        <v>15054.4</v>
      </c>
      <c r="F22" s="32">
        <v>0</v>
      </c>
      <c r="G22" s="33">
        <v>877.22</v>
      </c>
      <c r="H22" s="33">
        <v>2977.23</v>
      </c>
      <c r="I22" s="33">
        <v>0</v>
      </c>
      <c r="J22" s="33">
        <f t="shared" si="0"/>
        <v>11199.95</v>
      </c>
    </row>
    <row r="23" spans="1:10" ht="27" customHeight="1">
      <c r="A23" s="30" t="s">
        <v>90</v>
      </c>
      <c r="B23" s="30">
        <v>106</v>
      </c>
      <c r="C23" s="31" t="s">
        <v>26</v>
      </c>
      <c r="D23" s="31" t="s">
        <v>22</v>
      </c>
      <c r="E23" s="32">
        <v>9483.66</v>
      </c>
      <c r="F23" s="32">
        <v>0</v>
      </c>
      <c r="G23" s="33">
        <v>877.22</v>
      </c>
      <c r="H23" s="33">
        <v>1445.27</v>
      </c>
      <c r="I23" s="33">
        <v>0</v>
      </c>
      <c r="J23" s="33">
        <f t="shared" si="0"/>
        <v>7161.17</v>
      </c>
    </row>
    <row r="24" spans="1:10" ht="27" customHeight="1">
      <c r="A24" s="30" t="s">
        <v>93</v>
      </c>
      <c r="B24" s="30">
        <v>135</v>
      </c>
      <c r="C24" s="31" t="s">
        <v>21</v>
      </c>
      <c r="D24" s="31" t="s">
        <v>56</v>
      </c>
      <c r="E24" s="32">
        <v>9483.66</v>
      </c>
      <c r="F24" s="32">
        <v>0</v>
      </c>
      <c r="G24" s="33">
        <v>877.22</v>
      </c>
      <c r="H24" s="33">
        <v>1445.27</v>
      </c>
      <c r="I24" s="33">
        <v>0</v>
      </c>
      <c r="J24" s="33">
        <f t="shared" si="0"/>
        <v>7161.17</v>
      </c>
    </row>
    <row r="25" spans="1:10" ht="27" customHeight="1">
      <c r="A25" s="30" t="s">
        <v>95</v>
      </c>
      <c r="B25" s="30">
        <v>53</v>
      </c>
      <c r="C25" s="31" t="s">
        <v>43</v>
      </c>
      <c r="D25" s="31" t="s">
        <v>96</v>
      </c>
      <c r="E25" s="32">
        <v>15054.4</v>
      </c>
      <c r="F25" s="32">
        <v>0</v>
      </c>
      <c r="G25" s="33">
        <v>877.22</v>
      </c>
      <c r="H25" s="33">
        <v>3029.36</v>
      </c>
      <c r="I25" s="33">
        <v>0</v>
      </c>
      <c r="J25" s="33">
        <f t="shared" si="0"/>
        <v>11147.82</v>
      </c>
    </row>
    <row r="26" spans="1:10" ht="27" customHeight="1">
      <c r="A26" s="30" t="s">
        <v>98</v>
      </c>
      <c r="B26" s="30">
        <v>120</v>
      </c>
      <c r="C26" s="31" t="s">
        <v>21</v>
      </c>
      <c r="D26" s="31" t="s">
        <v>99</v>
      </c>
      <c r="E26" s="36">
        <v>3793.46</v>
      </c>
      <c r="F26" s="36">
        <f>1896.73+5960.2+1053.74+3161.22+270.82</f>
        <v>12342.71</v>
      </c>
      <c r="G26" s="33">
        <f>358.54+1347.67</f>
        <v>1706.21</v>
      </c>
      <c r="H26" s="33">
        <f>1347.67-201.06</f>
        <v>1146.6100000000001</v>
      </c>
      <c r="I26" s="33">
        <v>0</v>
      </c>
      <c r="J26" s="33">
        <f t="shared" si="0"/>
        <v>13283.349999999999</v>
      </c>
    </row>
    <row r="27" spans="1:10" ht="27" customHeight="1">
      <c r="A27" s="30" t="s">
        <v>102</v>
      </c>
      <c r="B27" s="30">
        <v>49</v>
      </c>
      <c r="C27" s="31" t="s">
        <v>26</v>
      </c>
      <c r="D27" s="31" t="s">
        <v>31</v>
      </c>
      <c r="E27" s="32">
        <v>9483.66</v>
      </c>
      <c r="F27" s="32"/>
      <c r="G27" s="33">
        <v>877.22</v>
      </c>
      <c r="H27" s="33">
        <v>1445.27</v>
      </c>
      <c r="I27" s="33">
        <v>0</v>
      </c>
      <c r="J27" s="33">
        <f t="shared" si="0"/>
        <v>7161.17</v>
      </c>
    </row>
    <row r="28" spans="1:10" ht="27" customHeight="1">
      <c r="A28" s="30" t="s">
        <v>104</v>
      </c>
      <c r="B28" s="30">
        <v>142</v>
      </c>
      <c r="C28" s="31" t="s">
        <v>105</v>
      </c>
      <c r="D28" s="31" t="s">
        <v>56</v>
      </c>
      <c r="E28" s="32">
        <v>7942.41</v>
      </c>
      <c r="F28" s="32">
        <v>0</v>
      </c>
      <c r="G28" s="33">
        <v>877.22</v>
      </c>
      <c r="H28" s="33">
        <v>1021.43</v>
      </c>
      <c r="I28" s="33">
        <v>0</v>
      </c>
      <c r="J28" s="33">
        <f t="shared" si="0"/>
        <v>6043.7599999999993</v>
      </c>
    </row>
    <row r="29" spans="1:10" ht="27" customHeight="1">
      <c r="A29" s="30" t="s">
        <v>107</v>
      </c>
      <c r="B29" s="30">
        <v>140</v>
      </c>
      <c r="C29" s="31" t="s">
        <v>71</v>
      </c>
      <c r="D29" s="31" t="s">
        <v>108</v>
      </c>
      <c r="E29" s="32">
        <f>15054.4</f>
        <v>15054.4</v>
      </c>
      <c r="F29" s="32">
        <v>0</v>
      </c>
      <c r="G29" s="33">
        <v>877.22</v>
      </c>
      <c r="H29" s="33">
        <v>2977.23</v>
      </c>
      <c r="I29" s="33">
        <v>0</v>
      </c>
      <c r="J29" s="33">
        <f t="shared" si="0"/>
        <v>11199.95</v>
      </c>
    </row>
    <row r="30" spans="1:10" ht="27" customHeight="1">
      <c r="A30" s="30" t="s">
        <v>115</v>
      </c>
      <c r="B30" s="30">
        <v>146</v>
      </c>
      <c r="C30" s="31" t="s">
        <v>116</v>
      </c>
      <c r="D30" s="31" t="s">
        <v>15</v>
      </c>
      <c r="E30" s="32">
        <f>2665.96+231.82+579.56</f>
        <v>3477.34</v>
      </c>
      <c r="F30" s="32">
        <v>0</v>
      </c>
      <c r="G30" s="33">
        <v>320.60000000000002</v>
      </c>
      <c r="H30" s="33">
        <v>90.27</v>
      </c>
      <c r="I30" s="33">
        <v>0</v>
      </c>
      <c r="J30" s="33">
        <f t="shared" si="0"/>
        <v>3066.4700000000003</v>
      </c>
    </row>
    <row r="31" spans="1:10" ht="27" customHeight="1">
      <c r="A31" s="30" t="s">
        <v>126</v>
      </c>
      <c r="B31" s="30">
        <v>36</v>
      </c>
      <c r="C31" s="31" t="s">
        <v>26</v>
      </c>
      <c r="D31" s="31" t="s">
        <v>31</v>
      </c>
      <c r="E31" s="32">
        <v>5690.19</v>
      </c>
      <c r="F31" s="32">
        <f>1264.48+3793.47+632.25-1896.73-304.74</f>
        <v>3488.7299999999996</v>
      </c>
      <c r="G31" s="33">
        <f>559.16+622.8</f>
        <v>1181.96</v>
      </c>
      <c r="H31" s="33">
        <f>596.35-555.84</f>
        <v>40.509999999999991</v>
      </c>
      <c r="I31" s="33">
        <v>0</v>
      </c>
      <c r="J31" s="33">
        <f t="shared" si="0"/>
        <v>7956.449999999998</v>
      </c>
    </row>
    <row r="32" spans="1:10" ht="27" customHeight="1">
      <c r="A32" s="30" t="s">
        <v>128</v>
      </c>
      <c r="B32" s="30">
        <v>42</v>
      </c>
      <c r="C32" s="31" t="s">
        <v>26</v>
      </c>
      <c r="D32" s="35" t="s">
        <v>31</v>
      </c>
      <c r="E32" s="32">
        <v>4109.59</v>
      </c>
      <c r="F32" s="32">
        <f>5374.07+353.63</f>
        <v>5727.7</v>
      </c>
      <c r="G32" s="33">
        <f>401.52+829.33</f>
        <v>1230.8499999999999</v>
      </c>
      <c r="H32" s="33">
        <f>873.06+277.75</f>
        <v>1150.81</v>
      </c>
      <c r="I32" s="33">
        <v>0</v>
      </c>
      <c r="J32" s="33">
        <f t="shared" si="0"/>
        <v>7455.630000000001</v>
      </c>
    </row>
    <row r="33" spans="1:10" ht="27" customHeight="1">
      <c r="A33" s="30" t="s">
        <v>130</v>
      </c>
      <c r="B33" s="30">
        <v>122</v>
      </c>
      <c r="C33" s="31" t="s">
        <v>43</v>
      </c>
      <c r="D33" s="31" t="s">
        <v>131</v>
      </c>
      <c r="E33" s="32">
        <f>12545.33+2509.07</f>
        <v>15054.4</v>
      </c>
      <c r="F33" s="32">
        <v>0</v>
      </c>
      <c r="G33" s="33">
        <v>877.22</v>
      </c>
      <c r="H33" s="33">
        <v>3029.36</v>
      </c>
      <c r="I33" s="33">
        <v>0</v>
      </c>
      <c r="J33" s="33">
        <f t="shared" si="0"/>
        <v>11147.82</v>
      </c>
    </row>
    <row r="34" spans="1:10" ht="27" customHeight="1">
      <c r="A34" s="30" t="s">
        <v>133</v>
      </c>
      <c r="B34" s="30">
        <v>136</v>
      </c>
      <c r="C34" s="31" t="s">
        <v>134</v>
      </c>
      <c r="D34" s="31" t="s">
        <v>135</v>
      </c>
      <c r="E34" s="32">
        <v>9207.44</v>
      </c>
      <c r="F34" s="32">
        <v>0</v>
      </c>
      <c r="G34" s="33">
        <v>877.22</v>
      </c>
      <c r="H34" s="33">
        <v>1421.45</v>
      </c>
      <c r="I34" s="33">
        <v>0</v>
      </c>
      <c r="J34" s="33">
        <f t="shared" si="0"/>
        <v>6908.7700000000013</v>
      </c>
    </row>
    <row r="35" spans="1:10" ht="27" customHeight="1">
      <c r="A35" s="30" t="s">
        <v>137</v>
      </c>
      <c r="B35" s="30">
        <v>145</v>
      </c>
      <c r="C35" s="31" t="s">
        <v>116</v>
      </c>
      <c r="D35" s="31" t="s">
        <v>15</v>
      </c>
      <c r="E35" s="32">
        <v>3477.34</v>
      </c>
      <c r="F35" s="32">
        <v>0</v>
      </c>
      <c r="G35" s="33">
        <v>320.60000000000002</v>
      </c>
      <c r="H35" s="33">
        <v>65.52</v>
      </c>
      <c r="I35" s="33">
        <v>0</v>
      </c>
      <c r="J35" s="33">
        <f t="shared" si="0"/>
        <v>3091.2200000000003</v>
      </c>
    </row>
    <row r="36" spans="1:10" ht="27" customHeight="1">
      <c r="A36" s="30" t="s">
        <v>139</v>
      </c>
      <c r="B36" s="30">
        <v>58</v>
      </c>
      <c r="C36" s="31" t="s">
        <v>26</v>
      </c>
      <c r="D36" s="31" t="s">
        <v>22</v>
      </c>
      <c r="E36" s="32">
        <v>9483.66</v>
      </c>
      <c r="F36" s="32">
        <v>0</v>
      </c>
      <c r="G36" s="33">
        <v>877.22</v>
      </c>
      <c r="H36" s="33">
        <v>1497.41</v>
      </c>
      <c r="I36" s="33">
        <v>0</v>
      </c>
      <c r="J36" s="33">
        <f t="shared" si="0"/>
        <v>7109.0300000000007</v>
      </c>
    </row>
    <row r="37" spans="1:10" ht="27" customHeight="1">
      <c r="A37" s="30" t="s">
        <v>141</v>
      </c>
      <c r="B37" s="30">
        <v>141</v>
      </c>
      <c r="C37" s="31" t="s">
        <v>26</v>
      </c>
      <c r="D37" s="31" t="s">
        <v>99</v>
      </c>
      <c r="E37" s="32">
        <v>9483.66</v>
      </c>
      <c r="F37" s="32">
        <v>0</v>
      </c>
      <c r="G37" s="33">
        <v>877.22</v>
      </c>
      <c r="H37" s="33">
        <v>1497.41</v>
      </c>
      <c r="I37" s="33">
        <v>0</v>
      </c>
      <c r="J37" s="33">
        <f t="shared" si="0"/>
        <v>7109.0300000000007</v>
      </c>
    </row>
    <row r="38" spans="1:10" ht="27" customHeight="1">
      <c r="A38" s="30" t="s">
        <v>144</v>
      </c>
      <c r="B38" s="30">
        <v>133</v>
      </c>
      <c r="C38" s="31" t="s">
        <v>145</v>
      </c>
      <c r="D38" s="31" t="s">
        <v>146</v>
      </c>
      <c r="E38" s="32">
        <v>12607.82</v>
      </c>
      <c r="F38" s="32">
        <v>0</v>
      </c>
      <c r="G38" s="33">
        <v>877.22</v>
      </c>
      <c r="H38" s="33">
        <v>2356.56</v>
      </c>
      <c r="I38" s="33">
        <v>0</v>
      </c>
      <c r="J38" s="33">
        <f t="shared" si="0"/>
        <v>9374.0400000000009</v>
      </c>
    </row>
    <row r="39" spans="1:10" ht="27" customHeight="1">
      <c r="A39" s="30" t="s">
        <v>149</v>
      </c>
      <c r="B39" s="30">
        <v>43</v>
      </c>
      <c r="C39" s="31" t="s">
        <v>26</v>
      </c>
      <c r="D39" s="31" t="s">
        <v>56</v>
      </c>
      <c r="E39" s="32">
        <v>9483.66</v>
      </c>
      <c r="F39" s="32">
        <v>0</v>
      </c>
      <c r="G39" s="33">
        <v>877.22</v>
      </c>
      <c r="H39" s="33">
        <v>1497.41</v>
      </c>
      <c r="I39" s="33">
        <v>0</v>
      </c>
      <c r="J39" s="33">
        <f t="shared" si="0"/>
        <v>7109.0300000000007</v>
      </c>
    </row>
    <row r="40" spans="1:10" ht="27" customHeight="1">
      <c r="A40" s="30" t="s">
        <v>151</v>
      </c>
      <c r="B40" s="30">
        <v>73</v>
      </c>
      <c r="C40" s="31" t="s">
        <v>26</v>
      </c>
      <c r="D40" s="31" t="s">
        <v>22</v>
      </c>
      <c r="E40" s="32">
        <v>3793.46</v>
      </c>
      <c r="F40" s="32">
        <f>1896.73+5690.2+1053.74+3161.22+270.82</f>
        <v>12072.71</v>
      </c>
      <c r="G40" s="33">
        <f>358.54+789.5</f>
        <v>1148.04</v>
      </c>
      <c r="H40" s="33">
        <f>1347.67+201.06</f>
        <v>1548.73</v>
      </c>
      <c r="I40" s="33">
        <v>0</v>
      </c>
      <c r="J40" s="33">
        <f t="shared" si="0"/>
        <v>13169.399999999998</v>
      </c>
    </row>
    <row r="41" spans="1:10" ht="15.75" customHeight="1" thickBot="1">
      <c r="A41" s="37"/>
      <c r="B41" s="37"/>
      <c r="D41" s="37"/>
      <c r="E41" s="34"/>
      <c r="F41" s="34"/>
      <c r="G41" s="38"/>
      <c r="H41" s="38"/>
      <c r="I41" s="38"/>
      <c r="J41" s="38"/>
    </row>
    <row r="42" spans="1:10" ht="42" customHeight="1" thickBot="1">
      <c r="A42" s="219" t="s">
        <v>174</v>
      </c>
      <c r="B42" s="220"/>
      <c r="C42" s="220"/>
      <c r="D42" s="220"/>
      <c r="E42" s="220"/>
      <c r="F42" s="220"/>
      <c r="G42" s="220"/>
      <c r="H42" s="221"/>
      <c r="I42" s="39"/>
      <c r="J42" s="39"/>
    </row>
    <row r="43" spans="1:10" ht="28.5" customHeight="1">
      <c r="A43" s="222" t="s">
        <v>3</v>
      </c>
      <c r="B43" s="222" t="s">
        <v>4</v>
      </c>
      <c r="C43" s="222" t="s">
        <v>5</v>
      </c>
      <c r="D43" s="223" t="s">
        <v>167</v>
      </c>
      <c r="E43" s="224" t="s">
        <v>175</v>
      </c>
      <c r="F43" s="226" t="s">
        <v>169</v>
      </c>
      <c r="G43" s="227"/>
      <c r="H43" s="223" t="s">
        <v>170</v>
      </c>
      <c r="I43" s="38"/>
      <c r="J43" s="38"/>
    </row>
    <row r="44" spans="1:10" ht="35.25" customHeight="1">
      <c r="A44" s="215"/>
      <c r="B44" s="215"/>
      <c r="C44" s="215"/>
      <c r="D44" s="215"/>
      <c r="E44" s="225"/>
      <c r="F44" s="40" t="s">
        <v>171</v>
      </c>
      <c r="G44" s="40" t="s">
        <v>172</v>
      </c>
      <c r="H44" s="215"/>
      <c r="I44" s="38"/>
      <c r="J44" s="38"/>
    </row>
    <row r="45" spans="1:10" ht="27" customHeight="1">
      <c r="A45" s="30" t="s">
        <v>155</v>
      </c>
      <c r="B45" s="30">
        <v>143</v>
      </c>
      <c r="C45" s="31" t="s">
        <v>156</v>
      </c>
      <c r="D45" s="41">
        <v>31612.02</v>
      </c>
      <c r="E45" s="32">
        <v>0</v>
      </c>
      <c r="F45" s="41">
        <v>825.82</v>
      </c>
      <c r="G45" s="41">
        <v>7544.76</v>
      </c>
      <c r="H45" s="33">
        <f>D45+E45-F45-G45</f>
        <v>23241.440000000002</v>
      </c>
      <c r="I45" s="38"/>
      <c r="J45" s="42"/>
    </row>
    <row r="46" spans="1:10" ht="27" customHeight="1">
      <c r="A46" s="30" t="s">
        <v>161</v>
      </c>
      <c r="B46" s="30">
        <v>132</v>
      </c>
      <c r="C46" s="31" t="s">
        <v>162</v>
      </c>
      <c r="D46" s="41">
        <v>27346.2</v>
      </c>
      <c r="E46" s="32">
        <v>0</v>
      </c>
      <c r="F46" s="41">
        <v>825.82</v>
      </c>
      <c r="G46" s="41">
        <v>6371.61</v>
      </c>
      <c r="H46" s="33">
        <f t="shared" ref="H46:H47" si="1">D46+E46-F46-G46</f>
        <v>20148.77</v>
      </c>
      <c r="I46" s="38"/>
      <c r="J46" s="42"/>
    </row>
    <row r="47" spans="1:10" ht="27" customHeight="1">
      <c r="A47" s="30" t="s">
        <v>226</v>
      </c>
      <c r="B47" s="30">
        <v>147</v>
      </c>
      <c r="C47" s="31" t="s">
        <v>227</v>
      </c>
      <c r="D47" s="41">
        <v>12761.56</v>
      </c>
      <c r="E47" s="32">
        <v>0</v>
      </c>
      <c r="F47" s="41">
        <v>825.82</v>
      </c>
      <c r="G47" s="41">
        <v>2308.69</v>
      </c>
      <c r="H47" s="33">
        <f t="shared" si="1"/>
        <v>9627.0499999999993</v>
      </c>
      <c r="I47" s="38"/>
      <c r="J47" s="38"/>
    </row>
    <row r="48" spans="1:10" ht="15.75" customHeight="1">
      <c r="A48" s="37"/>
      <c r="B48" s="37"/>
      <c r="D48" s="37"/>
      <c r="E48" s="34"/>
      <c r="F48" s="34"/>
      <c r="G48" s="38"/>
      <c r="H48" s="38"/>
      <c r="I48" s="38"/>
      <c r="J48" s="38"/>
    </row>
    <row r="49" spans="1:10" ht="15.75" customHeight="1">
      <c r="A49" s="37"/>
      <c r="B49" s="37"/>
      <c r="D49" s="37"/>
      <c r="E49" s="34"/>
      <c r="F49" s="34"/>
      <c r="G49" s="38"/>
      <c r="H49" s="38"/>
      <c r="I49" s="38"/>
      <c r="J49" s="38"/>
    </row>
    <row r="50" spans="1:10" ht="15.75" customHeight="1">
      <c r="A50" s="37"/>
      <c r="B50" s="37"/>
      <c r="D50" s="37"/>
      <c r="E50" s="34"/>
      <c r="F50" s="34"/>
      <c r="G50" s="38"/>
      <c r="H50" s="38"/>
      <c r="I50" s="38"/>
      <c r="J50" s="38"/>
    </row>
    <row r="51" spans="1:10" ht="15.75" customHeight="1">
      <c r="A51" s="37"/>
      <c r="B51" s="37"/>
      <c r="D51" s="37"/>
      <c r="E51" s="34"/>
      <c r="F51" s="34"/>
      <c r="G51" s="38"/>
      <c r="H51" s="38"/>
      <c r="I51" s="38"/>
      <c r="J51" s="38"/>
    </row>
    <row r="52" spans="1:10" ht="15.75" customHeight="1">
      <c r="A52" s="37"/>
      <c r="B52" s="37"/>
      <c r="D52" s="37"/>
      <c r="E52" s="34"/>
      <c r="F52" s="34"/>
      <c r="G52" s="38"/>
      <c r="H52" s="38"/>
      <c r="I52" s="38"/>
      <c r="J52" s="38"/>
    </row>
    <row r="53" spans="1:10" ht="15.75" customHeight="1">
      <c r="A53" s="37"/>
      <c r="B53" s="37"/>
      <c r="D53" s="37"/>
      <c r="E53" s="34"/>
      <c r="F53" s="34"/>
      <c r="G53" s="38"/>
      <c r="H53" s="38"/>
      <c r="I53" s="38"/>
      <c r="J53" s="38"/>
    </row>
    <row r="54" spans="1:10" ht="15.75" customHeight="1">
      <c r="A54" s="37"/>
      <c r="B54" s="37"/>
      <c r="D54" s="37"/>
      <c r="E54" s="34"/>
      <c r="F54" s="34"/>
      <c r="G54" s="38"/>
      <c r="H54" s="38"/>
      <c r="I54" s="38"/>
      <c r="J54" s="38"/>
    </row>
    <row r="55" spans="1:10" ht="15.75" customHeight="1">
      <c r="A55" s="37"/>
      <c r="B55" s="37"/>
      <c r="D55" s="37"/>
      <c r="E55" s="34"/>
      <c r="F55" s="34"/>
      <c r="G55" s="38"/>
      <c r="H55" s="38"/>
      <c r="I55" s="38"/>
      <c r="J55" s="38"/>
    </row>
    <row r="56" spans="1:10" ht="15.75" customHeight="1">
      <c r="A56" s="37"/>
      <c r="B56" s="37"/>
      <c r="D56" s="37"/>
      <c r="E56" s="34"/>
      <c r="F56" s="34"/>
      <c r="G56" s="38"/>
      <c r="H56" s="38"/>
      <c r="I56" s="38"/>
      <c r="J56" s="38"/>
    </row>
    <row r="57" spans="1:10" ht="15.75" customHeight="1">
      <c r="A57" s="37"/>
      <c r="B57" s="37"/>
      <c r="D57" s="37"/>
      <c r="E57" s="34"/>
      <c r="F57" s="34"/>
      <c r="G57" s="38"/>
      <c r="H57" s="38"/>
      <c r="I57" s="38"/>
      <c r="J57" s="38"/>
    </row>
    <row r="58" spans="1:10" ht="15.75" customHeight="1">
      <c r="A58" s="37"/>
      <c r="B58" s="37"/>
      <c r="D58" s="37"/>
      <c r="E58" s="34"/>
      <c r="F58" s="34"/>
      <c r="G58" s="38"/>
      <c r="H58" s="38"/>
      <c r="I58" s="38"/>
      <c r="J58" s="38"/>
    </row>
    <row r="59" spans="1:10" ht="15.75" customHeight="1">
      <c r="A59" s="37"/>
      <c r="B59" s="37"/>
      <c r="D59" s="37"/>
      <c r="E59" s="34"/>
      <c r="F59" s="34"/>
      <c r="G59" s="38"/>
      <c r="H59" s="38"/>
      <c r="I59" s="38"/>
      <c r="J59" s="38"/>
    </row>
    <row r="60" spans="1:10" ht="15.75" customHeight="1">
      <c r="A60" s="37"/>
      <c r="B60" s="37"/>
      <c r="D60" s="37"/>
      <c r="E60" s="34"/>
      <c r="F60" s="34"/>
      <c r="G60" s="38"/>
      <c r="H60" s="38"/>
      <c r="I60" s="38"/>
      <c r="J60" s="38"/>
    </row>
    <row r="61" spans="1:10" ht="15.75" customHeight="1">
      <c r="A61" s="37"/>
      <c r="B61" s="37"/>
      <c r="D61" s="37"/>
      <c r="E61" s="34"/>
      <c r="F61" s="34"/>
      <c r="G61" s="38"/>
      <c r="H61" s="38"/>
      <c r="I61" s="38"/>
      <c r="J61" s="38"/>
    </row>
    <row r="62" spans="1:10" ht="15.75" customHeight="1">
      <c r="A62" s="37"/>
      <c r="B62" s="37"/>
      <c r="D62" s="37"/>
      <c r="E62" s="34"/>
      <c r="F62" s="34"/>
      <c r="G62" s="38"/>
      <c r="H62" s="38"/>
      <c r="I62" s="38"/>
      <c r="J62" s="38"/>
    </row>
    <row r="63" spans="1:10" ht="15.75" customHeight="1">
      <c r="A63" s="37"/>
      <c r="B63" s="37"/>
      <c r="D63" s="37"/>
      <c r="E63" s="34"/>
      <c r="F63" s="34"/>
      <c r="G63" s="38"/>
      <c r="H63" s="38"/>
      <c r="I63" s="38"/>
      <c r="J63" s="38"/>
    </row>
    <row r="64" spans="1:10" ht="15.75" customHeight="1">
      <c r="A64" s="37"/>
      <c r="B64" s="37"/>
      <c r="D64" s="37"/>
      <c r="E64" s="34"/>
      <c r="F64" s="34"/>
      <c r="G64" s="38"/>
      <c r="H64" s="38"/>
      <c r="I64" s="38"/>
      <c r="J64" s="38"/>
    </row>
    <row r="65" spans="1:10" ht="15.75" customHeight="1">
      <c r="A65" s="37"/>
      <c r="B65" s="37"/>
      <c r="D65" s="37"/>
      <c r="E65" s="34"/>
      <c r="F65" s="34"/>
      <c r="G65" s="38"/>
      <c r="H65" s="38"/>
      <c r="I65" s="38"/>
      <c r="J65" s="38"/>
    </row>
    <row r="66" spans="1:10" ht="15.75" customHeight="1">
      <c r="A66" s="37"/>
      <c r="B66" s="37"/>
      <c r="D66" s="37"/>
      <c r="E66" s="34"/>
      <c r="F66" s="34"/>
      <c r="G66" s="38"/>
      <c r="H66" s="38"/>
      <c r="I66" s="38"/>
      <c r="J66" s="38"/>
    </row>
    <row r="67" spans="1:10" ht="15.75" customHeight="1">
      <c r="A67" s="37"/>
      <c r="B67" s="37"/>
      <c r="D67" s="37"/>
      <c r="E67" s="34"/>
      <c r="F67" s="34"/>
      <c r="G67" s="38"/>
      <c r="H67" s="38"/>
      <c r="I67" s="38"/>
      <c r="J67" s="38"/>
    </row>
    <row r="68" spans="1:10" ht="15.75" customHeight="1">
      <c r="A68" s="37"/>
      <c r="B68" s="37"/>
      <c r="D68" s="37"/>
      <c r="E68" s="34"/>
      <c r="F68" s="34"/>
      <c r="G68" s="38"/>
      <c r="H68" s="38"/>
      <c r="I68" s="38"/>
      <c r="J68" s="38"/>
    </row>
    <row r="69" spans="1:10" ht="15.75" customHeight="1">
      <c r="A69" s="37"/>
      <c r="B69" s="37"/>
      <c r="D69" s="37"/>
      <c r="E69" s="34"/>
      <c r="F69" s="34"/>
      <c r="G69" s="38"/>
      <c r="H69" s="38"/>
      <c r="I69" s="38"/>
      <c r="J69" s="38"/>
    </row>
    <row r="70" spans="1:10" ht="15.75" customHeight="1">
      <c r="A70" s="37"/>
      <c r="B70" s="37"/>
      <c r="D70" s="37"/>
      <c r="E70" s="34"/>
      <c r="F70" s="34"/>
      <c r="G70" s="38"/>
      <c r="H70" s="38"/>
      <c r="I70" s="38"/>
      <c r="J70" s="38"/>
    </row>
    <row r="71" spans="1:10" ht="15.75" customHeight="1">
      <c r="A71" s="37"/>
      <c r="B71" s="37"/>
      <c r="D71" s="37"/>
      <c r="E71" s="34"/>
      <c r="F71" s="34"/>
      <c r="G71" s="38"/>
      <c r="H71" s="38"/>
      <c r="I71" s="38"/>
      <c r="J71" s="38"/>
    </row>
    <row r="72" spans="1:10" ht="15.75" customHeight="1">
      <c r="A72" s="37"/>
      <c r="B72" s="37"/>
      <c r="D72" s="37"/>
      <c r="E72" s="34"/>
      <c r="F72" s="34"/>
      <c r="G72" s="38"/>
      <c r="H72" s="38"/>
      <c r="I72" s="38"/>
      <c r="J72" s="38"/>
    </row>
    <row r="73" spans="1:10" ht="15.75" customHeight="1">
      <c r="A73" s="37"/>
      <c r="B73" s="37"/>
      <c r="D73" s="37"/>
      <c r="E73" s="34"/>
      <c r="F73" s="34"/>
      <c r="G73" s="38"/>
      <c r="H73" s="38"/>
      <c r="I73" s="38"/>
      <c r="J73" s="38"/>
    </row>
    <row r="74" spans="1:10" ht="15.75" customHeight="1">
      <c r="A74" s="37"/>
      <c r="B74" s="37"/>
      <c r="D74" s="37"/>
      <c r="E74" s="34"/>
      <c r="F74" s="34"/>
      <c r="G74" s="38"/>
      <c r="H74" s="38"/>
      <c r="I74" s="38"/>
      <c r="J74" s="38"/>
    </row>
    <row r="75" spans="1:10" ht="15.75" customHeight="1">
      <c r="A75" s="37"/>
      <c r="B75" s="37"/>
      <c r="D75" s="37"/>
      <c r="E75" s="34"/>
      <c r="F75" s="34"/>
      <c r="G75" s="38"/>
      <c r="H75" s="38"/>
      <c r="I75" s="38"/>
      <c r="J75" s="38"/>
    </row>
    <row r="76" spans="1:10" ht="15.75" customHeight="1">
      <c r="A76" s="37"/>
      <c r="B76" s="37"/>
      <c r="D76" s="37"/>
      <c r="E76" s="34"/>
      <c r="F76" s="34"/>
      <c r="G76" s="38"/>
      <c r="H76" s="38"/>
      <c r="I76" s="38"/>
      <c r="J76" s="38"/>
    </row>
    <row r="77" spans="1:10" ht="15.75" customHeight="1">
      <c r="A77" s="37"/>
      <c r="B77" s="37"/>
      <c r="D77" s="37"/>
      <c r="E77" s="34"/>
      <c r="F77" s="34"/>
      <c r="G77" s="38"/>
      <c r="H77" s="38"/>
      <c r="I77" s="38"/>
      <c r="J77" s="38"/>
    </row>
    <row r="78" spans="1:10" ht="15.75" customHeight="1">
      <c r="A78" s="37"/>
      <c r="B78" s="37"/>
      <c r="D78" s="37"/>
      <c r="E78" s="34"/>
      <c r="F78" s="34"/>
      <c r="G78" s="38"/>
      <c r="H78" s="38"/>
      <c r="I78" s="38"/>
      <c r="J78" s="38"/>
    </row>
    <row r="79" spans="1:10" ht="15.75" customHeight="1">
      <c r="A79" s="37"/>
      <c r="B79" s="37"/>
      <c r="D79" s="37"/>
      <c r="E79" s="34"/>
      <c r="F79" s="34"/>
      <c r="G79" s="38"/>
      <c r="H79" s="38"/>
      <c r="I79" s="38"/>
      <c r="J79" s="38"/>
    </row>
    <row r="80" spans="1:10" ht="15.75" customHeight="1">
      <c r="A80" s="37"/>
      <c r="B80" s="37"/>
      <c r="D80" s="37"/>
      <c r="E80" s="34"/>
      <c r="F80" s="34"/>
      <c r="G80" s="38"/>
      <c r="H80" s="38"/>
      <c r="I80" s="38"/>
      <c r="J80" s="38"/>
    </row>
    <row r="81" spans="1:10" ht="15.75" customHeight="1">
      <c r="A81" s="37"/>
      <c r="B81" s="37"/>
      <c r="D81" s="37"/>
      <c r="E81" s="34"/>
      <c r="F81" s="34"/>
      <c r="G81" s="38"/>
      <c r="H81" s="38"/>
      <c r="I81" s="38"/>
      <c r="J81" s="38"/>
    </row>
    <row r="82" spans="1:10" ht="15.75" customHeight="1">
      <c r="A82" s="37"/>
      <c r="B82" s="37"/>
      <c r="D82" s="37"/>
      <c r="E82" s="34"/>
      <c r="F82" s="34"/>
      <c r="G82" s="38"/>
      <c r="H82" s="38"/>
      <c r="I82" s="38"/>
      <c r="J82" s="38"/>
    </row>
    <row r="83" spans="1:10" ht="15.75" customHeight="1">
      <c r="A83" s="37"/>
      <c r="B83" s="37"/>
      <c r="D83" s="37"/>
      <c r="E83" s="34"/>
      <c r="F83" s="34"/>
      <c r="G83" s="38"/>
      <c r="H83" s="38"/>
      <c r="I83" s="38"/>
      <c r="J83" s="38"/>
    </row>
    <row r="84" spans="1:10" ht="15.75" customHeight="1">
      <c r="A84" s="37"/>
      <c r="B84" s="37"/>
      <c r="D84" s="37"/>
      <c r="E84" s="34"/>
      <c r="F84" s="34"/>
      <c r="G84" s="38"/>
      <c r="H84" s="38"/>
      <c r="I84" s="38"/>
      <c r="J84" s="38"/>
    </row>
    <row r="85" spans="1:10" ht="15.75" customHeight="1">
      <c r="A85" s="37"/>
      <c r="B85" s="37"/>
      <c r="D85" s="37"/>
      <c r="E85" s="34"/>
      <c r="F85" s="34"/>
      <c r="G85" s="38"/>
      <c r="H85" s="38"/>
      <c r="I85" s="38"/>
      <c r="J85" s="38"/>
    </row>
    <row r="86" spans="1:10" ht="15.75" customHeight="1">
      <c r="A86" s="37"/>
      <c r="B86" s="37"/>
      <c r="D86" s="37"/>
      <c r="E86" s="34"/>
      <c r="F86" s="34"/>
      <c r="G86" s="38"/>
      <c r="H86" s="38"/>
      <c r="I86" s="38"/>
      <c r="J86" s="38"/>
    </row>
    <row r="87" spans="1:10" ht="15.75" customHeight="1">
      <c r="A87" s="37"/>
      <c r="B87" s="37"/>
      <c r="D87" s="37"/>
      <c r="E87" s="34"/>
      <c r="F87" s="34"/>
      <c r="G87" s="38"/>
      <c r="H87" s="38"/>
      <c r="I87" s="38"/>
      <c r="J87" s="38"/>
    </row>
    <row r="88" spans="1:10" ht="15.75" customHeight="1">
      <c r="A88" s="37"/>
      <c r="B88" s="37"/>
      <c r="D88" s="37"/>
      <c r="E88" s="34"/>
      <c r="F88" s="34"/>
      <c r="G88" s="38"/>
      <c r="H88" s="38"/>
      <c r="I88" s="38"/>
      <c r="J88" s="38"/>
    </row>
    <row r="89" spans="1:10" ht="15.75" customHeight="1">
      <c r="A89" s="37"/>
      <c r="B89" s="37"/>
      <c r="D89" s="37"/>
      <c r="E89" s="34"/>
      <c r="F89" s="34"/>
      <c r="G89" s="38"/>
      <c r="H89" s="38"/>
      <c r="I89" s="38"/>
      <c r="J89" s="38"/>
    </row>
    <row r="90" spans="1:10" ht="15.75" customHeight="1">
      <c r="A90" s="37"/>
      <c r="B90" s="37"/>
      <c r="D90" s="37"/>
      <c r="E90" s="34"/>
      <c r="F90" s="34"/>
      <c r="G90" s="38"/>
      <c r="H90" s="38"/>
      <c r="I90" s="38"/>
      <c r="J90" s="38"/>
    </row>
    <row r="91" spans="1:10" ht="15.75" customHeight="1">
      <c r="A91" s="37"/>
      <c r="B91" s="37"/>
      <c r="D91" s="37"/>
      <c r="E91" s="34"/>
      <c r="F91" s="34"/>
      <c r="G91" s="38"/>
      <c r="H91" s="38"/>
      <c r="I91" s="38"/>
      <c r="J91" s="38"/>
    </row>
    <row r="92" spans="1:10" ht="15.75" customHeight="1">
      <c r="A92" s="37"/>
      <c r="B92" s="37"/>
      <c r="D92" s="37"/>
      <c r="E92" s="34"/>
      <c r="F92" s="34"/>
      <c r="G92" s="38"/>
      <c r="H92" s="38"/>
      <c r="I92" s="38"/>
      <c r="J92" s="38"/>
    </row>
    <row r="93" spans="1:10" ht="15.75" customHeight="1">
      <c r="A93" s="37"/>
      <c r="B93" s="37"/>
      <c r="D93" s="37"/>
      <c r="E93" s="34"/>
      <c r="F93" s="34"/>
      <c r="G93" s="38"/>
      <c r="H93" s="38"/>
      <c r="I93" s="38"/>
      <c r="J93" s="38"/>
    </row>
    <row r="94" spans="1:10" ht="15.75" customHeight="1">
      <c r="A94" s="37"/>
      <c r="B94" s="37"/>
      <c r="D94" s="37"/>
      <c r="E94" s="34"/>
      <c r="F94" s="34"/>
      <c r="G94" s="38"/>
      <c r="H94" s="38"/>
      <c r="I94" s="38"/>
      <c r="J94" s="38"/>
    </row>
    <row r="95" spans="1:10" ht="15.75" customHeight="1">
      <c r="A95" s="37"/>
      <c r="B95" s="37"/>
      <c r="D95" s="37"/>
      <c r="E95" s="34"/>
      <c r="F95" s="34"/>
      <c r="G95" s="38"/>
      <c r="H95" s="38"/>
      <c r="I95" s="38"/>
      <c r="J95" s="38"/>
    </row>
    <row r="96" spans="1:10" ht="15.75" customHeight="1">
      <c r="A96" s="37"/>
      <c r="B96" s="37"/>
      <c r="D96" s="37"/>
      <c r="E96" s="34"/>
      <c r="F96" s="34"/>
      <c r="G96" s="38"/>
      <c r="H96" s="38"/>
      <c r="I96" s="38"/>
      <c r="J96" s="38"/>
    </row>
    <row r="97" spans="1:10" ht="15.75" customHeight="1">
      <c r="A97" s="37"/>
      <c r="B97" s="37"/>
      <c r="D97" s="37"/>
      <c r="E97" s="34"/>
      <c r="F97" s="34"/>
      <c r="G97" s="38"/>
      <c r="H97" s="38"/>
      <c r="I97" s="38"/>
      <c r="J97" s="38"/>
    </row>
    <row r="98" spans="1:10" ht="15.75" customHeight="1">
      <c r="A98" s="37"/>
      <c r="B98" s="37"/>
      <c r="D98" s="37"/>
      <c r="E98" s="34"/>
      <c r="F98" s="34"/>
      <c r="G98" s="38"/>
      <c r="H98" s="38"/>
      <c r="I98" s="38"/>
      <c r="J98" s="38"/>
    </row>
    <row r="99" spans="1:10" ht="15.75" customHeight="1">
      <c r="A99" s="37"/>
      <c r="B99" s="37"/>
      <c r="D99" s="37"/>
      <c r="E99" s="34"/>
      <c r="F99" s="34"/>
      <c r="G99" s="38"/>
      <c r="H99" s="38"/>
      <c r="I99" s="38"/>
      <c r="J99" s="38"/>
    </row>
    <row r="100" spans="1:10" ht="15.75" customHeight="1">
      <c r="A100" s="37"/>
      <c r="B100" s="37"/>
      <c r="D100" s="37"/>
      <c r="E100" s="34"/>
      <c r="F100" s="34"/>
      <c r="G100" s="38"/>
      <c r="H100" s="38"/>
      <c r="I100" s="38"/>
      <c r="J100" s="38"/>
    </row>
    <row r="101" spans="1:10" ht="15.75" customHeight="1">
      <c r="A101" s="37"/>
      <c r="B101" s="37"/>
      <c r="D101" s="37"/>
      <c r="E101" s="34"/>
      <c r="F101" s="34"/>
      <c r="G101" s="38"/>
      <c r="H101" s="38"/>
      <c r="I101" s="38"/>
      <c r="J101" s="38"/>
    </row>
    <row r="102" spans="1:10" ht="15.75" customHeight="1">
      <c r="A102" s="37"/>
      <c r="B102" s="37"/>
      <c r="D102" s="37"/>
      <c r="E102" s="34"/>
      <c r="F102" s="34"/>
      <c r="G102" s="38"/>
      <c r="H102" s="38"/>
      <c r="I102" s="38"/>
      <c r="J102" s="38"/>
    </row>
    <row r="103" spans="1:10" ht="15.75" customHeight="1">
      <c r="A103" s="37"/>
      <c r="B103" s="37"/>
      <c r="D103" s="37"/>
      <c r="E103" s="34"/>
      <c r="F103" s="34"/>
      <c r="G103" s="38"/>
      <c r="H103" s="38"/>
      <c r="I103" s="38"/>
      <c r="J103" s="38"/>
    </row>
    <row r="104" spans="1:10" ht="15.75" customHeight="1">
      <c r="A104" s="37"/>
      <c r="B104" s="37"/>
      <c r="D104" s="37"/>
      <c r="E104" s="34"/>
      <c r="F104" s="34"/>
      <c r="G104" s="38"/>
      <c r="H104" s="38"/>
      <c r="I104" s="38"/>
      <c r="J104" s="38"/>
    </row>
    <row r="105" spans="1:10" ht="15.75" customHeight="1">
      <c r="A105" s="37"/>
      <c r="B105" s="37"/>
      <c r="D105" s="37"/>
      <c r="E105" s="34"/>
      <c r="F105" s="34"/>
      <c r="G105" s="38"/>
      <c r="H105" s="38"/>
      <c r="I105" s="38"/>
      <c r="J105" s="38"/>
    </row>
    <row r="106" spans="1:10" ht="15.75" customHeight="1">
      <c r="A106" s="37"/>
      <c r="B106" s="37"/>
      <c r="D106" s="37"/>
      <c r="E106" s="34"/>
      <c r="F106" s="34"/>
      <c r="G106" s="38"/>
      <c r="H106" s="38"/>
      <c r="I106" s="38"/>
      <c r="J106" s="38"/>
    </row>
    <row r="107" spans="1:10" ht="15.75" customHeight="1">
      <c r="A107" s="37"/>
      <c r="B107" s="37"/>
      <c r="D107" s="37"/>
      <c r="E107" s="34"/>
      <c r="F107" s="34"/>
      <c r="G107" s="38"/>
      <c r="H107" s="38"/>
      <c r="I107" s="38"/>
      <c r="J107" s="38"/>
    </row>
    <row r="108" spans="1:10" ht="15.75" customHeight="1">
      <c r="A108" s="37"/>
      <c r="B108" s="37"/>
      <c r="D108" s="37"/>
      <c r="E108" s="34"/>
      <c r="F108" s="34"/>
      <c r="G108" s="38"/>
      <c r="H108" s="38"/>
      <c r="I108" s="38"/>
      <c r="J108" s="38"/>
    </row>
    <row r="109" spans="1:10" ht="15.75" customHeight="1">
      <c r="A109" s="37"/>
      <c r="B109" s="37"/>
      <c r="D109" s="37"/>
      <c r="E109" s="34"/>
      <c r="F109" s="34"/>
      <c r="G109" s="38"/>
      <c r="H109" s="38"/>
      <c r="I109" s="38"/>
      <c r="J109" s="38"/>
    </row>
    <row r="110" spans="1:10" ht="15.75" customHeight="1">
      <c r="A110" s="37"/>
      <c r="B110" s="37"/>
      <c r="D110" s="37"/>
      <c r="E110" s="34"/>
      <c r="F110" s="34"/>
      <c r="G110" s="38"/>
      <c r="H110" s="38"/>
      <c r="I110" s="38"/>
      <c r="J110" s="38"/>
    </row>
    <row r="111" spans="1:10" ht="15.75" customHeight="1">
      <c r="A111" s="37"/>
      <c r="B111" s="37"/>
      <c r="D111" s="37"/>
      <c r="E111" s="34"/>
      <c r="F111" s="34"/>
      <c r="G111" s="38"/>
      <c r="H111" s="38"/>
      <c r="I111" s="38"/>
      <c r="J111" s="38"/>
    </row>
    <row r="112" spans="1:10" ht="15.75" customHeight="1">
      <c r="A112" s="37"/>
      <c r="B112" s="37"/>
      <c r="D112" s="37"/>
      <c r="E112" s="34"/>
      <c r="F112" s="34"/>
      <c r="G112" s="38"/>
      <c r="H112" s="38"/>
      <c r="I112" s="38"/>
      <c r="J112" s="38"/>
    </row>
    <row r="113" spans="1:10" ht="15.75" customHeight="1">
      <c r="A113" s="37"/>
      <c r="B113" s="37"/>
      <c r="D113" s="37"/>
      <c r="E113" s="34"/>
      <c r="F113" s="34"/>
      <c r="G113" s="38"/>
      <c r="H113" s="38"/>
      <c r="I113" s="38"/>
      <c r="J113" s="38"/>
    </row>
    <row r="114" spans="1:10" ht="15.75" customHeight="1">
      <c r="A114" s="37"/>
      <c r="B114" s="37"/>
      <c r="D114" s="37"/>
      <c r="E114" s="34"/>
      <c r="F114" s="34"/>
      <c r="G114" s="38"/>
      <c r="H114" s="38"/>
      <c r="I114" s="38"/>
      <c r="J114" s="38"/>
    </row>
    <row r="115" spans="1:10" ht="15.75" customHeight="1">
      <c r="A115" s="37"/>
      <c r="B115" s="37"/>
      <c r="D115" s="37"/>
      <c r="E115" s="34"/>
      <c r="F115" s="34"/>
      <c r="G115" s="38"/>
      <c r="H115" s="38"/>
      <c r="I115" s="38"/>
      <c r="J115" s="38"/>
    </row>
    <row r="116" spans="1:10" ht="15.75" customHeight="1">
      <c r="A116" s="37"/>
      <c r="B116" s="37"/>
      <c r="D116" s="37"/>
      <c r="E116" s="34"/>
      <c r="F116" s="34"/>
      <c r="G116" s="38"/>
      <c r="H116" s="38"/>
      <c r="I116" s="38"/>
      <c r="J116" s="38"/>
    </row>
    <row r="117" spans="1:10" ht="15.75" customHeight="1">
      <c r="A117" s="37"/>
      <c r="B117" s="37"/>
      <c r="D117" s="37"/>
      <c r="E117" s="34"/>
      <c r="F117" s="34"/>
      <c r="G117" s="38"/>
      <c r="H117" s="38"/>
      <c r="I117" s="38"/>
      <c r="J117" s="38"/>
    </row>
    <row r="118" spans="1:10" ht="15.75" customHeight="1">
      <c r="A118" s="37"/>
      <c r="B118" s="37"/>
      <c r="D118" s="37"/>
      <c r="E118" s="34"/>
      <c r="F118" s="34"/>
      <c r="G118" s="38"/>
      <c r="H118" s="38"/>
      <c r="I118" s="38"/>
      <c r="J118" s="38"/>
    </row>
    <row r="119" spans="1:10" ht="15.75" customHeight="1">
      <c r="A119" s="37"/>
      <c r="B119" s="37"/>
      <c r="D119" s="37"/>
      <c r="E119" s="34"/>
      <c r="F119" s="34"/>
      <c r="G119" s="38"/>
      <c r="H119" s="38"/>
      <c r="I119" s="38"/>
      <c r="J119" s="38"/>
    </row>
    <row r="120" spans="1:10" ht="15.75" customHeight="1">
      <c r="A120" s="37"/>
      <c r="B120" s="37"/>
      <c r="D120" s="37"/>
      <c r="E120" s="34"/>
      <c r="F120" s="34"/>
      <c r="G120" s="38"/>
      <c r="H120" s="38"/>
      <c r="I120" s="38"/>
      <c r="J120" s="38"/>
    </row>
    <row r="121" spans="1:10" ht="15.75" customHeight="1">
      <c r="A121" s="37"/>
      <c r="B121" s="37"/>
      <c r="D121" s="37"/>
      <c r="E121" s="34"/>
      <c r="F121" s="34"/>
      <c r="G121" s="38"/>
      <c r="H121" s="38"/>
      <c r="I121" s="38"/>
      <c r="J121" s="38"/>
    </row>
    <row r="122" spans="1:10" ht="15.75" customHeight="1">
      <c r="A122" s="37"/>
      <c r="B122" s="37"/>
      <c r="D122" s="37"/>
      <c r="E122" s="34"/>
      <c r="F122" s="34"/>
      <c r="G122" s="38"/>
      <c r="H122" s="38"/>
      <c r="I122" s="38"/>
      <c r="J122" s="38"/>
    </row>
    <row r="123" spans="1:10" ht="15.75" customHeight="1">
      <c r="A123" s="37"/>
      <c r="B123" s="37"/>
      <c r="D123" s="37"/>
      <c r="E123" s="34"/>
      <c r="F123" s="34"/>
      <c r="G123" s="38"/>
      <c r="H123" s="38"/>
      <c r="I123" s="38"/>
      <c r="J123" s="38"/>
    </row>
    <row r="124" spans="1:10" ht="15.75" customHeight="1">
      <c r="A124" s="37"/>
      <c r="B124" s="37"/>
      <c r="D124" s="37"/>
      <c r="E124" s="34"/>
      <c r="F124" s="34"/>
      <c r="G124" s="38"/>
      <c r="H124" s="38"/>
      <c r="I124" s="38"/>
      <c r="J124" s="38"/>
    </row>
    <row r="125" spans="1:10" ht="15.75" customHeight="1">
      <c r="A125" s="37"/>
      <c r="B125" s="37"/>
      <c r="D125" s="37"/>
      <c r="E125" s="34"/>
      <c r="F125" s="34"/>
      <c r="G125" s="38"/>
      <c r="H125" s="38"/>
      <c r="I125" s="38"/>
      <c r="J125" s="38"/>
    </row>
    <row r="126" spans="1:10" ht="15.75" customHeight="1">
      <c r="A126" s="37"/>
      <c r="B126" s="37"/>
      <c r="D126" s="37"/>
      <c r="E126" s="34"/>
      <c r="F126" s="34"/>
      <c r="G126" s="38"/>
      <c r="H126" s="38"/>
      <c r="I126" s="38"/>
      <c r="J126" s="38"/>
    </row>
    <row r="127" spans="1:10" ht="15.75" customHeight="1">
      <c r="A127" s="37"/>
      <c r="B127" s="37"/>
      <c r="D127" s="37"/>
      <c r="E127" s="34"/>
      <c r="F127" s="34"/>
      <c r="G127" s="38"/>
      <c r="H127" s="38"/>
      <c r="I127" s="38"/>
      <c r="J127" s="38"/>
    </row>
    <row r="128" spans="1:10" ht="15.75" customHeight="1">
      <c r="A128" s="37"/>
      <c r="B128" s="37"/>
      <c r="D128" s="37"/>
      <c r="E128" s="34"/>
      <c r="F128" s="34"/>
      <c r="G128" s="38"/>
      <c r="H128" s="38"/>
      <c r="I128" s="38"/>
      <c r="J128" s="38"/>
    </row>
    <row r="129" spans="1:10" ht="15.75" customHeight="1">
      <c r="A129" s="37"/>
      <c r="B129" s="37"/>
      <c r="D129" s="37"/>
      <c r="E129" s="34"/>
      <c r="F129" s="34"/>
      <c r="G129" s="38"/>
      <c r="H129" s="38"/>
      <c r="I129" s="38"/>
      <c r="J129" s="38"/>
    </row>
    <row r="130" spans="1:10" ht="15.75" customHeight="1">
      <c r="A130" s="37"/>
      <c r="B130" s="37"/>
      <c r="D130" s="37"/>
      <c r="E130" s="34"/>
      <c r="F130" s="34"/>
      <c r="G130" s="38"/>
      <c r="H130" s="38"/>
      <c r="I130" s="38"/>
      <c r="J130" s="38"/>
    </row>
    <row r="131" spans="1:10" ht="15.75" customHeight="1">
      <c r="A131" s="37"/>
      <c r="B131" s="37"/>
      <c r="D131" s="37"/>
      <c r="E131" s="34"/>
      <c r="F131" s="34"/>
      <c r="G131" s="38"/>
      <c r="H131" s="38"/>
      <c r="I131" s="38"/>
      <c r="J131" s="38"/>
    </row>
    <row r="132" spans="1:10" ht="15.75" customHeight="1">
      <c r="A132" s="37"/>
      <c r="B132" s="37"/>
      <c r="D132" s="37"/>
      <c r="E132" s="34"/>
      <c r="F132" s="34"/>
      <c r="G132" s="38"/>
      <c r="H132" s="38"/>
      <c r="I132" s="38"/>
      <c r="J132" s="38"/>
    </row>
    <row r="133" spans="1:10" ht="15.75" customHeight="1">
      <c r="A133" s="37"/>
      <c r="B133" s="37"/>
      <c r="D133" s="37"/>
      <c r="E133" s="34"/>
      <c r="F133" s="34"/>
      <c r="G133" s="38"/>
      <c r="H133" s="38"/>
      <c r="I133" s="38"/>
      <c r="J133" s="38"/>
    </row>
    <row r="134" spans="1:10" ht="15.75" customHeight="1">
      <c r="A134" s="37"/>
      <c r="B134" s="37"/>
      <c r="D134" s="37"/>
      <c r="E134" s="34"/>
      <c r="F134" s="34"/>
      <c r="G134" s="38"/>
      <c r="H134" s="38"/>
      <c r="I134" s="38"/>
      <c r="J134" s="38"/>
    </row>
    <row r="135" spans="1:10" ht="15.75" customHeight="1">
      <c r="A135" s="37"/>
      <c r="B135" s="37"/>
      <c r="D135" s="37"/>
      <c r="E135" s="34"/>
      <c r="F135" s="34"/>
      <c r="G135" s="38"/>
      <c r="H135" s="38"/>
      <c r="I135" s="38"/>
      <c r="J135" s="38"/>
    </row>
    <row r="136" spans="1:10" ht="15.75" customHeight="1">
      <c r="A136" s="37"/>
      <c r="B136" s="37"/>
      <c r="D136" s="37"/>
      <c r="E136" s="34"/>
      <c r="F136" s="34"/>
      <c r="G136" s="38"/>
      <c r="H136" s="38"/>
      <c r="I136" s="38"/>
      <c r="J136" s="38"/>
    </row>
    <row r="137" spans="1:10" ht="15.75" customHeight="1">
      <c r="A137" s="37"/>
      <c r="B137" s="37"/>
      <c r="D137" s="37"/>
      <c r="E137" s="34"/>
      <c r="F137" s="34"/>
      <c r="G137" s="38"/>
      <c r="H137" s="38"/>
      <c r="I137" s="38"/>
      <c r="J137" s="38"/>
    </row>
    <row r="138" spans="1:10" ht="15.75" customHeight="1">
      <c r="A138" s="37"/>
      <c r="B138" s="37"/>
      <c r="D138" s="37"/>
      <c r="E138" s="34"/>
      <c r="F138" s="34"/>
      <c r="G138" s="38"/>
      <c r="H138" s="38"/>
      <c r="I138" s="38"/>
      <c r="J138" s="38"/>
    </row>
    <row r="139" spans="1:10" ht="15.75" customHeight="1">
      <c r="A139" s="37"/>
      <c r="B139" s="37"/>
      <c r="D139" s="37"/>
      <c r="E139" s="34"/>
      <c r="F139" s="34"/>
      <c r="G139" s="38"/>
      <c r="H139" s="38"/>
      <c r="I139" s="38"/>
      <c r="J139" s="38"/>
    </row>
    <row r="140" spans="1:10" ht="15.75" customHeight="1">
      <c r="A140" s="37"/>
      <c r="B140" s="37"/>
      <c r="D140" s="37"/>
      <c r="E140" s="34"/>
      <c r="F140" s="34"/>
      <c r="G140" s="38"/>
      <c r="H140" s="38"/>
      <c r="I140" s="38"/>
      <c r="J140" s="38"/>
    </row>
    <row r="141" spans="1:10" ht="15.75" customHeight="1">
      <c r="A141" s="37"/>
      <c r="B141" s="37"/>
      <c r="D141" s="37"/>
      <c r="E141" s="34"/>
      <c r="F141" s="34"/>
      <c r="G141" s="38"/>
      <c r="H141" s="38"/>
      <c r="I141" s="38"/>
      <c r="J141" s="38"/>
    </row>
    <row r="142" spans="1:10" ht="15.75" customHeight="1">
      <c r="A142" s="37"/>
      <c r="B142" s="37"/>
      <c r="D142" s="37"/>
      <c r="E142" s="34"/>
      <c r="F142" s="34"/>
      <c r="G142" s="38"/>
      <c r="H142" s="38"/>
      <c r="I142" s="38"/>
      <c r="J142" s="38"/>
    </row>
    <row r="143" spans="1:10" ht="15.75" customHeight="1">
      <c r="A143" s="37"/>
      <c r="B143" s="37"/>
      <c r="D143" s="37"/>
      <c r="E143" s="34"/>
      <c r="F143" s="34"/>
      <c r="G143" s="38"/>
      <c r="H143" s="38"/>
      <c r="I143" s="38"/>
      <c r="J143" s="38"/>
    </row>
    <row r="144" spans="1:10" ht="15.75" customHeight="1">
      <c r="A144" s="37"/>
      <c r="B144" s="37"/>
      <c r="D144" s="37"/>
      <c r="E144" s="34"/>
      <c r="F144" s="34"/>
      <c r="G144" s="38"/>
      <c r="H144" s="38"/>
      <c r="I144" s="38"/>
      <c r="J144" s="38"/>
    </row>
    <row r="145" spans="1:10" ht="15.75" customHeight="1">
      <c r="A145" s="37"/>
      <c r="B145" s="37"/>
      <c r="D145" s="37"/>
      <c r="E145" s="34"/>
      <c r="F145" s="34"/>
      <c r="G145" s="38"/>
      <c r="H145" s="38"/>
      <c r="I145" s="38"/>
      <c r="J145" s="38"/>
    </row>
    <row r="146" spans="1:10" ht="15.75" customHeight="1">
      <c r="A146" s="37"/>
      <c r="B146" s="37"/>
      <c r="D146" s="37"/>
      <c r="E146" s="34"/>
      <c r="F146" s="34"/>
      <c r="G146" s="38"/>
      <c r="H146" s="38"/>
      <c r="I146" s="38"/>
      <c r="J146" s="38"/>
    </row>
    <row r="147" spans="1:10" ht="15.75" customHeight="1">
      <c r="A147" s="37"/>
      <c r="B147" s="37"/>
      <c r="D147" s="37"/>
      <c r="E147" s="34"/>
      <c r="F147" s="34"/>
      <c r="G147" s="38"/>
      <c r="H147" s="38"/>
      <c r="I147" s="38"/>
      <c r="J147" s="38"/>
    </row>
    <row r="148" spans="1:10" ht="15.75" customHeight="1">
      <c r="A148" s="37"/>
      <c r="B148" s="37"/>
      <c r="D148" s="37"/>
      <c r="E148" s="34"/>
      <c r="F148" s="34"/>
      <c r="G148" s="38"/>
      <c r="H148" s="38"/>
      <c r="I148" s="38"/>
      <c r="J148" s="38"/>
    </row>
    <row r="149" spans="1:10" ht="15.75" customHeight="1">
      <c r="A149" s="37"/>
      <c r="B149" s="37"/>
      <c r="D149" s="37"/>
      <c r="E149" s="34"/>
      <c r="F149" s="34"/>
      <c r="G149" s="38"/>
      <c r="H149" s="38"/>
      <c r="I149" s="38"/>
      <c r="J149" s="38"/>
    </row>
    <row r="150" spans="1:10" ht="15.75" customHeight="1">
      <c r="A150" s="37"/>
      <c r="B150" s="37"/>
      <c r="D150" s="37"/>
      <c r="E150" s="34"/>
      <c r="F150" s="34"/>
      <c r="G150" s="38"/>
      <c r="H150" s="38"/>
      <c r="I150" s="38"/>
      <c r="J150" s="38"/>
    </row>
    <row r="151" spans="1:10" ht="15.75" customHeight="1">
      <c r="A151" s="37"/>
      <c r="B151" s="37"/>
      <c r="D151" s="37"/>
      <c r="E151" s="34"/>
      <c r="F151" s="34"/>
      <c r="G151" s="38"/>
      <c r="H151" s="38"/>
      <c r="I151" s="38"/>
      <c r="J151" s="38"/>
    </row>
    <row r="152" spans="1:10" ht="15.75" customHeight="1">
      <c r="A152" s="37"/>
      <c r="B152" s="37"/>
      <c r="D152" s="37"/>
      <c r="E152" s="34"/>
      <c r="F152" s="34"/>
      <c r="G152" s="38"/>
      <c r="H152" s="38"/>
      <c r="I152" s="38"/>
      <c r="J152" s="38"/>
    </row>
    <row r="153" spans="1:10" ht="15.75" customHeight="1">
      <c r="A153" s="37"/>
      <c r="B153" s="37"/>
      <c r="D153" s="37"/>
      <c r="E153" s="34"/>
      <c r="F153" s="34"/>
      <c r="G153" s="38"/>
      <c r="H153" s="38"/>
      <c r="I153" s="38"/>
      <c r="J153" s="38"/>
    </row>
    <row r="154" spans="1:10" ht="15.75" customHeight="1">
      <c r="A154" s="37"/>
      <c r="B154" s="37"/>
      <c r="D154" s="37"/>
      <c r="E154" s="34"/>
      <c r="F154" s="34"/>
      <c r="G154" s="38"/>
      <c r="H154" s="38"/>
      <c r="I154" s="38"/>
      <c r="J154" s="38"/>
    </row>
    <row r="155" spans="1:10" ht="15.75" customHeight="1">
      <c r="A155" s="37"/>
      <c r="B155" s="37"/>
      <c r="D155" s="37"/>
      <c r="E155" s="34"/>
      <c r="F155" s="34"/>
      <c r="G155" s="38"/>
      <c r="H155" s="38"/>
      <c r="I155" s="38"/>
      <c r="J155" s="38"/>
    </row>
    <row r="156" spans="1:10" ht="15.75" customHeight="1">
      <c r="A156" s="37"/>
      <c r="B156" s="37"/>
      <c r="D156" s="37"/>
      <c r="E156" s="34"/>
      <c r="F156" s="34"/>
      <c r="G156" s="38"/>
      <c r="H156" s="38"/>
      <c r="I156" s="38"/>
      <c r="J156" s="38"/>
    </row>
    <row r="157" spans="1:10" ht="15.75" customHeight="1">
      <c r="A157" s="37"/>
      <c r="B157" s="37"/>
      <c r="D157" s="37"/>
      <c r="E157" s="34"/>
      <c r="F157" s="34"/>
      <c r="G157" s="38"/>
      <c r="H157" s="38"/>
      <c r="I157" s="38"/>
      <c r="J157" s="38"/>
    </row>
    <row r="158" spans="1:10" ht="15.75" customHeight="1">
      <c r="A158" s="37"/>
      <c r="B158" s="37"/>
      <c r="D158" s="37"/>
      <c r="E158" s="34"/>
      <c r="F158" s="34"/>
      <c r="G158" s="38"/>
      <c r="H158" s="38"/>
      <c r="I158" s="38"/>
      <c r="J158" s="38"/>
    </row>
    <row r="159" spans="1:10" ht="15.75" customHeight="1">
      <c r="A159" s="37"/>
      <c r="B159" s="37"/>
      <c r="D159" s="37"/>
      <c r="E159" s="34"/>
      <c r="F159" s="34"/>
      <c r="G159" s="38"/>
      <c r="H159" s="38"/>
      <c r="I159" s="38"/>
      <c r="J159" s="38"/>
    </row>
    <row r="160" spans="1:10" ht="15.75" customHeight="1">
      <c r="A160" s="37"/>
      <c r="B160" s="37"/>
      <c r="D160" s="37"/>
      <c r="E160" s="34"/>
      <c r="F160" s="34"/>
      <c r="G160" s="38"/>
      <c r="H160" s="38"/>
      <c r="I160" s="38"/>
      <c r="J160" s="38"/>
    </row>
    <row r="161" spans="1:10" ht="15.75" customHeight="1">
      <c r="A161" s="37"/>
      <c r="B161" s="37"/>
      <c r="D161" s="37"/>
      <c r="E161" s="34"/>
      <c r="F161" s="34"/>
      <c r="G161" s="38"/>
      <c r="H161" s="38"/>
      <c r="I161" s="38"/>
      <c r="J161" s="38"/>
    </row>
    <row r="162" spans="1:10" ht="15.75" customHeight="1">
      <c r="A162" s="37"/>
      <c r="B162" s="37"/>
      <c r="D162" s="37"/>
      <c r="E162" s="34"/>
      <c r="F162" s="34"/>
      <c r="G162" s="38"/>
      <c r="H162" s="38"/>
      <c r="I162" s="38"/>
      <c r="J162" s="38"/>
    </row>
    <row r="163" spans="1:10" ht="15.75" customHeight="1">
      <c r="A163" s="37"/>
      <c r="B163" s="37"/>
      <c r="D163" s="37"/>
      <c r="E163" s="34"/>
      <c r="F163" s="34"/>
      <c r="G163" s="38"/>
      <c r="H163" s="38"/>
      <c r="I163" s="38"/>
      <c r="J163" s="38"/>
    </row>
    <row r="164" spans="1:10" ht="15.75" customHeight="1">
      <c r="A164" s="37"/>
      <c r="B164" s="37"/>
      <c r="D164" s="37"/>
      <c r="E164" s="34"/>
      <c r="F164" s="34"/>
      <c r="G164" s="38"/>
      <c r="H164" s="38"/>
      <c r="I164" s="38"/>
      <c r="J164" s="38"/>
    </row>
    <row r="165" spans="1:10" ht="15.75" customHeight="1">
      <c r="A165" s="37"/>
      <c r="B165" s="37"/>
      <c r="D165" s="37"/>
      <c r="E165" s="34"/>
      <c r="F165" s="34"/>
      <c r="G165" s="38"/>
      <c r="H165" s="38"/>
      <c r="I165" s="38"/>
      <c r="J165" s="38"/>
    </row>
    <row r="166" spans="1:10" ht="15.75" customHeight="1">
      <c r="A166" s="37"/>
      <c r="B166" s="37"/>
      <c r="D166" s="37"/>
      <c r="E166" s="34"/>
      <c r="F166" s="34"/>
      <c r="G166" s="38"/>
      <c r="H166" s="38"/>
      <c r="I166" s="38"/>
      <c r="J166" s="38"/>
    </row>
    <row r="167" spans="1:10" ht="15.75" customHeight="1">
      <c r="A167" s="37"/>
      <c r="B167" s="37"/>
      <c r="D167" s="37"/>
      <c r="E167" s="34"/>
      <c r="F167" s="34"/>
      <c r="G167" s="38"/>
      <c r="H167" s="38"/>
      <c r="I167" s="38"/>
      <c r="J167" s="38"/>
    </row>
    <row r="168" spans="1:10" ht="15.75" customHeight="1">
      <c r="A168" s="37"/>
      <c r="B168" s="37"/>
      <c r="D168" s="37"/>
      <c r="E168" s="34"/>
      <c r="F168" s="34"/>
      <c r="G168" s="38"/>
      <c r="H168" s="38"/>
      <c r="I168" s="38"/>
      <c r="J168" s="38"/>
    </row>
    <row r="169" spans="1:10" ht="15.75" customHeight="1">
      <c r="A169" s="37"/>
      <c r="B169" s="37"/>
      <c r="D169" s="37"/>
      <c r="E169" s="34"/>
      <c r="F169" s="34"/>
      <c r="G169" s="38"/>
      <c r="H169" s="38"/>
      <c r="I169" s="38"/>
      <c r="J169" s="38"/>
    </row>
    <row r="170" spans="1:10" ht="15.75" customHeight="1">
      <c r="A170" s="37"/>
      <c r="B170" s="37"/>
      <c r="D170" s="37"/>
      <c r="E170" s="34"/>
      <c r="F170" s="34"/>
      <c r="G170" s="38"/>
      <c r="H170" s="38"/>
      <c r="I170" s="38"/>
      <c r="J170" s="38"/>
    </row>
    <row r="171" spans="1:10" ht="15.75" customHeight="1">
      <c r="A171" s="37"/>
      <c r="B171" s="37"/>
      <c r="D171" s="37"/>
      <c r="E171" s="34"/>
      <c r="F171" s="34"/>
      <c r="G171" s="38"/>
      <c r="H171" s="38"/>
      <c r="I171" s="38"/>
      <c r="J171" s="38"/>
    </row>
    <row r="172" spans="1:10" ht="15.75" customHeight="1">
      <c r="A172" s="37"/>
      <c r="B172" s="37"/>
      <c r="D172" s="37"/>
      <c r="E172" s="34"/>
      <c r="F172" s="34"/>
      <c r="G172" s="38"/>
      <c r="H172" s="38"/>
      <c r="I172" s="38"/>
      <c r="J172" s="38"/>
    </row>
    <row r="173" spans="1:10" ht="15.75" customHeight="1">
      <c r="A173" s="37"/>
      <c r="B173" s="37"/>
      <c r="D173" s="37"/>
      <c r="E173" s="34"/>
      <c r="F173" s="34"/>
      <c r="G173" s="38"/>
      <c r="H173" s="38"/>
      <c r="I173" s="38"/>
      <c r="J173" s="38"/>
    </row>
    <row r="174" spans="1:10" ht="15.75" customHeight="1">
      <c r="A174" s="37"/>
      <c r="B174" s="37"/>
      <c r="D174" s="37"/>
      <c r="E174" s="34"/>
      <c r="F174" s="34"/>
      <c r="G174" s="38"/>
      <c r="H174" s="38"/>
      <c r="I174" s="38"/>
      <c r="J174" s="38"/>
    </row>
    <row r="175" spans="1:10" ht="15.75" customHeight="1">
      <c r="A175" s="37"/>
      <c r="B175" s="37"/>
      <c r="D175" s="37"/>
      <c r="E175" s="34"/>
      <c r="F175" s="34"/>
      <c r="G175" s="38"/>
      <c r="H175" s="38"/>
      <c r="I175" s="38"/>
      <c r="J175" s="38"/>
    </row>
    <row r="176" spans="1:10" ht="15.75" customHeight="1">
      <c r="A176" s="37"/>
      <c r="B176" s="37"/>
      <c r="D176" s="37"/>
      <c r="E176" s="34"/>
      <c r="F176" s="34"/>
      <c r="G176" s="38"/>
      <c r="H176" s="38"/>
      <c r="I176" s="38"/>
      <c r="J176" s="38"/>
    </row>
    <row r="177" spans="1:10" ht="15.75" customHeight="1">
      <c r="A177" s="37"/>
      <c r="B177" s="37"/>
      <c r="D177" s="37"/>
      <c r="E177" s="34"/>
      <c r="F177" s="34"/>
      <c r="G177" s="38"/>
      <c r="H177" s="38"/>
      <c r="I177" s="38"/>
      <c r="J177" s="38"/>
    </row>
    <row r="178" spans="1:10" ht="15.75" customHeight="1">
      <c r="A178" s="37"/>
      <c r="B178" s="37"/>
      <c r="D178" s="37"/>
      <c r="E178" s="34"/>
      <c r="F178" s="34"/>
      <c r="G178" s="38"/>
      <c r="H178" s="38"/>
      <c r="I178" s="38"/>
      <c r="J178" s="38"/>
    </row>
    <row r="179" spans="1:10" ht="15.75" customHeight="1">
      <c r="A179" s="37"/>
      <c r="B179" s="37"/>
      <c r="D179" s="37"/>
      <c r="E179" s="34"/>
      <c r="F179" s="34"/>
      <c r="G179" s="38"/>
      <c r="H179" s="38"/>
      <c r="I179" s="38"/>
      <c r="J179" s="38"/>
    </row>
    <row r="180" spans="1:10" ht="15.75" customHeight="1">
      <c r="A180" s="37"/>
      <c r="B180" s="37"/>
      <c r="D180" s="37"/>
      <c r="E180" s="34"/>
      <c r="F180" s="34"/>
      <c r="G180" s="38"/>
      <c r="H180" s="38"/>
      <c r="I180" s="38"/>
      <c r="J180" s="38"/>
    </row>
    <row r="181" spans="1:10" ht="15.75" customHeight="1">
      <c r="A181" s="37"/>
      <c r="B181" s="37"/>
      <c r="D181" s="37"/>
      <c r="E181" s="34"/>
      <c r="F181" s="34"/>
      <c r="G181" s="38"/>
      <c r="H181" s="38"/>
      <c r="I181" s="38"/>
      <c r="J181" s="38"/>
    </row>
    <row r="182" spans="1:10" ht="15.75" customHeight="1">
      <c r="A182" s="37"/>
      <c r="B182" s="37"/>
      <c r="D182" s="37"/>
      <c r="E182" s="34"/>
      <c r="F182" s="34"/>
      <c r="G182" s="38"/>
      <c r="H182" s="38"/>
      <c r="I182" s="38"/>
      <c r="J182" s="38"/>
    </row>
    <row r="183" spans="1:10" ht="15.75" customHeight="1">
      <c r="A183" s="37"/>
      <c r="B183" s="37"/>
      <c r="D183" s="37"/>
      <c r="E183" s="34"/>
      <c r="F183" s="34"/>
      <c r="G183" s="38"/>
      <c r="H183" s="38"/>
      <c r="I183" s="38"/>
      <c r="J183" s="38"/>
    </row>
    <row r="184" spans="1:10" ht="15.75" customHeight="1">
      <c r="A184" s="37"/>
      <c r="B184" s="37"/>
      <c r="D184" s="37"/>
      <c r="E184" s="34"/>
      <c r="F184" s="34"/>
      <c r="G184" s="38"/>
      <c r="H184" s="38"/>
      <c r="I184" s="38"/>
      <c r="J184" s="38"/>
    </row>
    <row r="185" spans="1:10" ht="15.75" customHeight="1">
      <c r="A185" s="37"/>
      <c r="B185" s="37"/>
      <c r="D185" s="37"/>
      <c r="E185" s="34"/>
      <c r="F185" s="34"/>
      <c r="G185" s="38"/>
      <c r="H185" s="38"/>
      <c r="I185" s="38"/>
      <c r="J185" s="38"/>
    </row>
    <row r="186" spans="1:10" ht="15.75" customHeight="1">
      <c r="A186" s="37"/>
      <c r="B186" s="37"/>
      <c r="D186" s="37"/>
      <c r="E186" s="34"/>
      <c r="F186" s="34"/>
      <c r="G186" s="38"/>
      <c r="H186" s="38"/>
      <c r="I186" s="38"/>
      <c r="J186" s="38"/>
    </row>
    <row r="187" spans="1:10" ht="15.75" customHeight="1">
      <c r="A187" s="37"/>
      <c r="B187" s="37"/>
      <c r="D187" s="37"/>
      <c r="E187" s="34"/>
      <c r="F187" s="34"/>
      <c r="G187" s="38"/>
      <c r="H187" s="38"/>
      <c r="I187" s="38"/>
      <c r="J187" s="38"/>
    </row>
    <row r="188" spans="1:10" ht="15.75" customHeight="1">
      <c r="A188" s="37"/>
      <c r="B188" s="37"/>
      <c r="D188" s="37"/>
      <c r="E188" s="34"/>
      <c r="F188" s="34"/>
      <c r="G188" s="38"/>
      <c r="H188" s="38"/>
      <c r="I188" s="38"/>
      <c r="J188" s="38"/>
    </row>
    <row r="189" spans="1:10" ht="15.75" customHeight="1">
      <c r="A189" s="37"/>
      <c r="B189" s="37"/>
      <c r="D189" s="37"/>
      <c r="E189" s="34"/>
      <c r="F189" s="34"/>
      <c r="G189" s="38"/>
      <c r="H189" s="38"/>
      <c r="I189" s="38"/>
      <c r="J189" s="38"/>
    </row>
    <row r="190" spans="1:10" ht="15.75" customHeight="1">
      <c r="A190" s="37"/>
      <c r="B190" s="37"/>
      <c r="D190" s="37"/>
      <c r="E190" s="34"/>
      <c r="F190" s="34"/>
      <c r="G190" s="38"/>
      <c r="H190" s="38"/>
      <c r="I190" s="38"/>
      <c r="J190" s="38"/>
    </row>
    <row r="191" spans="1:10" ht="15.75" customHeight="1">
      <c r="A191" s="37"/>
      <c r="B191" s="37"/>
      <c r="D191" s="37"/>
      <c r="E191" s="34"/>
      <c r="F191" s="34"/>
      <c r="G191" s="38"/>
      <c r="H191" s="38"/>
      <c r="I191" s="38"/>
      <c r="J191" s="38"/>
    </row>
    <row r="192" spans="1:10" ht="15.75" customHeight="1">
      <c r="A192" s="37"/>
      <c r="B192" s="37"/>
      <c r="D192" s="37"/>
      <c r="E192" s="34"/>
      <c r="F192" s="34"/>
      <c r="G192" s="38"/>
      <c r="H192" s="38"/>
      <c r="I192" s="38"/>
      <c r="J192" s="38"/>
    </row>
    <row r="193" spans="1:10" ht="15.75" customHeight="1">
      <c r="A193" s="37"/>
      <c r="B193" s="37"/>
      <c r="D193" s="37"/>
      <c r="E193" s="34"/>
      <c r="F193" s="34"/>
      <c r="G193" s="38"/>
      <c r="H193" s="38"/>
      <c r="I193" s="38"/>
      <c r="J193" s="38"/>
    </row>
    <row r="194" spans="1:10" ht="15.75" customHeight="1">
      <c r="A194" s="37"/>
      <c r="B194" s="37"/>
      <c r="D194" s="37"/>
      <c r="E194" s="34"/>
      <c r="F194" s="34"/>
      <c r="G194" s="38"/>
      <c r="H194" s="38"/>
      <c r="I194" s="38"/>
      <c r="J194" s="38"/>
    </row>
    <row r="195" spans="1:10" ht="15.75" customHeight="1">
      <c r="A195" s="37"/>
      <c r="B195" s="37"/>
      <c r="D195" s="37"/>
      <c r="E195" s="34"/>
      <c r="F195" s="34"/>
      <c r="G195" s="38"/>
      <c r="H195" s="38"/>
      <c r="I195" s="38"/>
      <c r="J195" s="38"/>
    </row>
    <row r="196" spans="1:10" ht="15.75" customHeight="1">
      <c r="A196" s="37"/>
      <c r="B196" s="37"/>
      <c r="D196" s="37"/>
      <c r="E196" s="34"/>
      <c r="F196" s="34"/>
      <c r="G196" s="38"/>
      <c r="H196" s="38"/>
      <c r="I196" s="38"/>
      <c r="J196" s="38"/>
    </row>
    <row r="197" spans="1:10" ht="15.75" customHeight="1">
      <c r="A197" s="37"/>
      <c r="B197" s="37"/>
      <c r="D197" s="37"/>
      <c r="E197" s="34"/>
      <c r="F197" s="34"/>
      <c r="G197" s="38"/>
      <c r="H197" s="38"/>
      <c r="I197" s="38"/>
      <c r="J197" s="38"/>
    </row>
    <row r="198" spans="1:10" ht="15.75" customHeight="1">
      <c r="A198" s="37"/>
      <c r="B198" s="37"/>
      <c r="D198" s="37"/>
      <c r="E198" s="34"/>
      <c r="F198" s="34"/>
      <c r="G198" s="38"/>
      <c r="H198" s="38"/>
      <c r="I198" s="38"/>
      <c r="J198" s="38"/>
    </row>
    <row r="199" spans="1:10" ht="15.75" customHeight="1">
      <c r="A199" s="37"/>
      <c r="B199" s="37"/>
      <c r="D199" s="37"/>
      <c r="E199" s="34"/>
      <c r="F199" s="34"/>
      <c r="G199" s="38"/>
      <c r="H199" s="38"/>
      <c r="I199" s="38"/>
      <c r="J199" s="38"/>
    </row>
    <row r="200" spans="1:10" ht="15.75" customHeight="1">
      <c r="A200" s="37"/>
      <c r="B200" s="37"/>
      <c r="D200" s="37"/>
      <c r="E200" s="34"/>
      <c r="F200" s="34"/>
      <c r="G200" s="38"/>
      <c r="H200" s="38"/>
      <c r="I200" s="38"/>
      <c r="J200" s="38"/>
    </row>
    <row r="201" spans="1:10" ht="15.75" customHeight="1">
      <c r="A201" s="37"/>
      <c r="B201" s="37"/>
      <c r="D201" s="37"/>
      <c r="E201" s="34"/>
      <c r="F201" s="34"/>
      <c r="G201" s="38"/>
      <c r="H201" s="38"/>
      <c r="I201" s="38"/>
      <c r="J201" s="38"/>
    </row>
    <row r="202" spans="1:10" ht="15.75" customHeight="1">
      <c r="A202" s="37"/>
      <c r="B202" s="37"/>
      <c r="D202" s="37"/>
      <c r="E202" s="34"/>
      <c r="F202" s="34"/>
      <c r="G202" s="38"/>
      <c r="H202" s="38"/>
      <c r="I202" s="38"/>
      <c r="J202" s="38"/>
    </row>
    <row r="203" spans="1:10" ht="15.75" customHeight="1">
      <c r="A203" s="37"/>
      <c r="B203" s="37"/>
      <c r="D203" s="37"/>
      <c r="E203" s="34"/>
      <c r="F203" s="34"/>
      <c r="G203" s="38"/>
      <c r="H203" s="38"/>
      <c r="I203" s="38"/>
      <c r="J203" s="38"/>
    </row>
    <row r="204" spans="1:10" ht="15.75" customHeight="1">
      <c r="A204" s="37"/>
      <c r="B204" s="37"/>
      <c r="D204" s="37"/>
      <c r="E204" s="34"/>
      <c r="F204" s="34"/>
      <c r="G204" s="38"/>
      <c r="H204" s="38"/>
      <c r="I204" s="38"/>
      <c r="J204" s="38"/>
    </row>
    <row r="205" spans="1:10" ht="15.75" customHeight="1">
      <c r="A205" s="37"/>
      <c r="B205" s="37"/>
      <c r="D205" s="37"/>
      <c r="E205" s="34"/>
      <c r="F205" s="34"/>
      <c r="G205" s="38"/>
      <c r="H205" s="38"/>
      <c r="I205" s="38"/>
      <c r="J205" s="38"/>
    </row>
    <row r="206" spans="1:10" ht="15.75" customHeight="1">
      <c r="A206" s="37"/>
      <c r="B206" s="37"/>
      <c r="D206" s="37"/>
      <c r="E206" s="34"/>
      <c r="F206" s="34"/>
      <c r="G206" s="38"/>
      <c r="H206" s="38"/>
      <c r="I206" s="38"/>
      <c r="J206" s="38"/>
    </row>
    <row r="207" spans="1:10" ht="15.75" customHeight="1">
      <c r="A207" s="37"/>
      <c r="B207" s="37"/>
      <c r="D207" s="37"/>
      <c r="E207" s="34"/>
      <c r="F207" s="34"/>
      <c r="G207" s="38"/>
      <c r="H207" s="38"/>
      <c r="I207" s="38"/>
      <c r="J207" s="38"/>
    </row>
    <row r="208" spans="1:10" ht="15.75" customHeight="1">
      <c r="A208" s="37"/>
      <c r="B208" s="37"/>
      <c r="D208" s="37"/>
      <c r="E208" s="34"/>
      <c r="F208" s="34"/>
      <c r="G208" s="38"/>
      <c r="H208" s="38"/>
      <c r="I208" s="38"/>
      <c r="J208" s="38"/>
    </row>
    <row r="209" spans="1:10" ht="15.75" customHeight="1">
      <c r="A209" s="37"/>
      <c r="B209" s="37"/>
      <c r="D209" s="37"/>
      <c r="E209" s="34"/>
      <c r="F209" s="34"/>
      <c r="G209" s="38"/>
      <c r="H209" s="38"/>
      <c r="I209" s="38"/>
      <c r="J209" s="38"/>
    </row>
    <row r="210" spans="1:10" ht="15.75" customHeight="1">
      <c r="A210" s="37"/>
      <c r="B210" s="37"/>
      <c r="D210" s="37"/>
      <c r="E210" s="34"/>
      <c r="F210" s="34"/>
      <c r="G210" s="38"/>
      <c r="H210" s="38"/>
      <c r="I210" s="38"/>
      <c r="J210" s="38"/>
    </row>
    <row r="211" spans="1:10" ht="15.75" customHeight="1">
      <c r="A211" s="37"/>
      <c r="B211" s="37"/>
      <c r="D211" s="37"/>
      <c r="E211" s="34"/>
      <c r="F211" s="34"/>
      <c r="G211" s="38"/>
      <c r="H211" s="38"/>
      <c r="I211" s="38"/>
      <c r="J211" s="38"/>
    </row>
    <row r="212" spans="1:10" ht="15.75" customHeight="1">
      <c r="A212" s="37"/>
      <c r="B212" s="37"/>
      <c r="D212" s="37"/>
      <c r="E212" s="34"/>
      <c r="F212" s="34"/>
      <c r="G212" s="38"/>
      <c r="H212" s="38"/>
      <c r="I212" s="38"/>
      <c r="J212" s="38"/>
    </row>
    <row r="213" spans="1:10" ht="15.75" customHeight="1">
      <c r="A213" s="37"/>
      <c r="B213" s="37"/>
      <c r="D213" s="37"/>
      <c r="E213" s="34"/>
      <c r="F213" s="34"/>
      <c r="G213" s="38"/>
      <c r="H213" s="38"/>
      <c r="I213" s="38"/>
      <c r="J213" s="38"/>
    </row>
    <row r="214" spans="1:10" ht="15.75" customHeight="1">
      <c r="A214" s="37"/>
      <c r="B214" s="37"/>
      <c r="D214" s="37"/>
      <c r="E214" s="34"/>
      <c r="F214" s="34"/>
      <c r="G214" s="38"/>
      <c r="H214" s="38"/>
      <c r="I214" s="38"/>
      <c r="J214" s="38"/>
    </row>
    <row r="215" spans="1:10" ht="15.75" customHeight="1">
      <c r="A215" s="37"/>
      <c r="B215" s="37"/>
      <c r="D215" s="37"/>
      <c r="E215" s="34"/>
      <c r="F215" s="34"/>
      <c r="G215" s="38"/>
      <c r="H215" s="38"/>
      <c r="I215" s="38"/>
      <c r="J215" s="38"/>
    </row>
    <row r="216" spans="1:10" ht="15.75" customHeight="1">
      <c r="A216" s="37"/>
      <c r="B216" s="37"/>
      <c r="D216" s="37"/>
      <c r="E216" s="34"/>
      <c r="F216" s="34"/>
      <c r="G216" s="38"/>
      <c r="H216" s="38"/>
      <c r="I216" s="38"/>
      <c r="J216" s="38"/>
    </row>
    <row r="217" spans="1:10" ht="15.75" customHeight="1">
      <c r="A217" s="37"/>
      <c r="B217" s="37"/>
      <c r="D217" s="37"/>
      <c r="E217" s="34"/>
      <c r="F217" s="34"/>
      <c r="G217" s="38"/>
      <c r="H217" s="38"/>
      <c r="I217" s="38"/>
      <c r="J217" s="38"/>
    </row>
    <row r="218" spans="1:10" ht="15.75" customHeight="1">
      <c r="A218" s="37"/>
      <c r="B218" s="37"/>
      <c r="D218" s="37"/>
      <c r="E218" s="34"/>
      <c r="F218" s="34"/>
      <c r="G218" s="38"/>
      <c r="H218" s="38"/>
      <c r="I218" s="38"/>
      <c r="J218" s="38"/>
    </row>
    <row r="219" spans="1:10" ht="15.75" customHeight="1">
      <c r="A219" s="37"/>
      <c r="B219" s="37"/>
      <c r="D219" s="37"/>
      <c r="E219" s="34"/>
      <c r="F219" s="34"/>
      <c r="G219" s="38"/>
      <c r="H219" s="38"/>
      <c r="I219" s="38"/>
      <c r="J219" s="38"/>
    </row>
    <row r="220" spans="1:10" ht="15.75" customHeight="1">
      <c r="A220" s="37"/>
      <c r="B220" s="37"/>
      <c r="D220" s="37"/>
      <c r="E220" s="34"/>
      <c r="F220" s="34"/>
      <c r="G220" s="38"/>
      <c r="H220" s="38"/>
      <c r="I220" s="38"/>
      <c r="J220" s="38"/>
    </row>
    <row r="221" spans="1:10" ht="15.75" customHeight="1">
      <c r="A221" s="37"/>
      <c r="B221" s="37"/>
      <c r="D221" s="37"/>
      <c r="E221" s="34"/>
      <c r="F221" s="34"/>
      <c r="G221" s="38"/>
      <c r="H221" s="38"/>
      <c r="I221" s="38"/>
      <c r="J221" s="38"/>
    </row>
    <row r="222" spans="1:10" ht="15.75" customHeight="1">
      <c r="A222" s="37"/>
      <c r="B222" s="37"/>
      <c r="D222" s="37"/>
      <c r="E222" s="34"/>
      <c r="F222" s="34"/>
      <c r="G222" s="38"/>
      <c r="H222" s="38"/>
      <c r="I222" s="38"/>
      <c r="J222" s="38"/>
    </row>
    <row r="223" spans="1:10" ht="15.75" customHeight="1">
      <c r="A223" s="37"/>
      <c r="B223" s="37"/>
      <c r="D223" s="37"/>
      <c r="E223" s="34"/>
      <c r="F223" s="34"/>
      <c r="G223" s="38"/>
      <c r="H223" s="38"/>
      <c r="I223" s="38"/>
      <c r="J223" s="38"/>
    </row>
    <row r="224" spans="1:10" ht="15.75" customHeight="1">
      <c r="A224" s="37"/>
      <c r="B224" s="37"/>
      <c r="D224" s="37"/>
      <c r="E224" s="34"/>
      <c r="F224" s="34"/>
      <c r="G224" s="38"/>
      <c r="H224" s="38"/>
      <c r="I224" s="38"/>
      <c r="J224" s="38"/>
    </row>
    <row r="225" spans="1:10" ht="15.75" customHeight="1">
      <c r="A225" s="37"/>
      <c r="B225" s="37"/>
      <c r="D225" s="37"/>
      <c r="E225" s="34"/>
      <c r="F225" s="34"/>
      <c r="G225" s="38"/>
      <c r="H225" s="38"/>
      <c r="I225" s="38"/>
      <c r="J225" s="38"/>
    </row>
    <row r="226" spans="1:10" ht="15.75" customHeight="1">
      <c r="A226" s="37"/>
      <c r="B226" s="37"/>
      <c r="D226" s="37"/>
      <c r="E226" s="34"/>
      <c r="F226" s="34"/>
      <c r="G226" s="38"/>
      <c r="H226" s="38"/>
      <c r="I226" s="38"/>
      <c r="J226" s="38"/>
    </row>
    <row r="227" spans="1:10" ht="15.75" customHeight="1">
      <c r="A227" s="37"/>
      <c r="B227" s="37"/>
      <c r="D227" s="37"/>
      <c r="E227" s="34"/>
      <c r="F227" s="34"/>
      <c r="G227" s="38"/>
      <c r="H227" s="38"/>
      <c r="I227" s="38"/>
      <c r="J227" s="38"/>
    </row>
    <row r="228" spans="1:10" ht="15.75" customHeight="1">
      <c r="A228" s="37"/>
      <c r="B228" s="37"/>
      <c r="D228" s="37"/>
      <c r="E228" s="34"/>
      <c r="F228" s="34"/>
      <c r="G228" s="38"/>
      <c r="H228" s="38"/>
      <c r="I228" s="38"/>
      <c r="J228" s="38"/>
    </row>
    <row r="229" spans="1:10" ht="15.75" customHeight="1">
      <c r="A229" s="37"/>
      <c r="B229" s="37"/>
      <c r="D229" s="37"/>
      <c r="E229" s="34"/>
      <c r="F229" s="34"/>
      <c r="G229" s="38"/>
      <c r="H229" s="38"/>
      <c r="I229" s="38"/>
      <c r="J229" s="38"/>
    </row>
    <row r="230" spans="1:10" ht="15.75" customHeight="1">
      <c r="A230" s="37"/>
      <c r="B230" s="37"/>
      <c r="D230" s="37"/>
      <c r="E230" s="34"/>
      <c r="F230" s="34"/>
      <c r="G230" s="38"/>
      <c r="H230" s="38"/>
      <c r="I230" s="38"/>
      <c r="J230" s="38"/>
    </row>
    <row r="231" spans="1:10" ht="15.75" customHeight="1">
      <c r="A231" s="37"/>
      <c r="B231" s="37"/>
      <c r="D231" s="37"/>
      <c r="E231" s="34"/>
      <c r="F231" s="34"/>
      <c r="G231" s="38"/>
      <c r="H231" s="38"/>
      <c r="I231" s="38"/>
      <c r="J231" s="38"/>
    </row>
    <row r="232" spans="1:10" ht="15.75" customHeight="1">
      <c r="A232" s="37"/>
      <c r="B232" s="37"/>
      <c r="D232" s="37"/>
      <c r="E232" s="34"/>
      <c r="F232" s="34"/>
      <c r="G232" s="38"/>
      <c r="H232" s="38"/>
      <c r="I232" s="38"/>
      <c r="J232" s="38"/>
    </row>
    <row r="233" spans="1:10" ht="15.75" customHeight="1">
      <c r="A233" s="37"/>
      <c r="B233" s="37"/>
      <c r="D233" s="37"/>
      <c r="E233" s="34"/>
      <c r="F233" s="34"/>
      <c r="G233" s="38"/>
      <c r="H233" s="38"/>
      <c r="I233" s="38"/>
      <c r="J233" s="38"/>
    </row>
    <row r="234" spans="1:10" ht="15.75" customHeight="1">
      <c r="A234" s="37"/>
      <c r="B234" s="37"/>
      <c r="D234" s="37"/>
      <c r="E234" s="34"/>
      <c r="F234" s="34"/>
      <c r="G234" s="38"/>
      <c r="H234" s="38"/>
      <c r="I234" s="38"/>
      <c r="J234" s="38"/>
    </row>
    <row r="235" spans="1:10" ht="15.75" customHeight="1">
      <c r="A235" s="37"/>
      <c r="B235" s="37"/>
      <c r="D235" s="37"/>
      <c r="E235" s="34"/>
      <c r="F235" s="34"/>
      <c r="G235" s="38"/>
      <c r="H235" s="38"/>
      <c r="I235" s="38"/>
      <c r="J235" s="38"/>
    </row>
    <row r="236" spans="1:10" ht="15.75" customHeight="1">
      <c r="A236" s="37"/>
      <c r="B236" s="37"/>
      <c r="D236" s="37"/>
      <c r="E236" s="34"/>
      <c r="F236" s="34"/>
      <c r="G236" s="38"/>
      <c r="H236" s="38"/>
      <c r="I236" s="38"/>
      <c r="J236" s="38"/>
    </row>
    <row r="237" spans="1:10" ht="15.75" customHeight="1">
      <c r="A237" s="37"/>
      <c r="B237" s="37"/>
      <c r="D237" s="37"/>
      <c r="E237" s="34"/>
      <c r="F237" s="34"/>
      <c r="G237" s="38"/>
      <c r="H237" s="38"/>
      <c r="I237" s="38"/>
      <c r="J237" s="38"/>
    </row>
    <row r="238" spans="1:10" ht="15.75" customHeight="1">
      <c r="A238" s="37"/>
      <c r="B238" s="37"/>
      <c r="D238" s="37"/>
      <c r="E238" s="34"/>
      <c r="F238" s="34"/>
      <c r="G238" s="38"/>
      <c r="H238" s="38"/>
      <c r="I238" s="38"/>
      <c r="J238" s="38"/>
    </row>
    <row r="239" spans="1:10" ht="15.75" customHeight="1">
      <c r="A239" s="37"/>
      <c r="B239" s="37"/>
      <c r="D239" s="37"/>
      <c r="E239" s="34"/>
      <c r="F239" s="34"/>
      <c r="G239" s="38"/>
      <c r="H239" s="38"/>
      <c r="I239" s="38"/>
      <c r="J239" s="38"/>
    </row>
    <row r="240" spans="1:10" ht="15.75" customHeight="1">
      <c r="A240" s="37"/>
      <c r="B240" s="37"/>
      <c r="D240" s="37"/>
      <c r="E240" s="34"/>
      <c r="F240" s="34"/>
      <c r="G240" s="38"/>
      <c r="H240" s="38"/>
      <c r="I240" s="38"/>
      <c r="J240" s="38"/>
    </row>
    <row r="241" spans="1:10" ht="15.75" customHeight="1">
      <c r="A241" s="37"/>
      <c r="B241" s="37"/>
      <c r="D241" s="37"/>
      <c r="E241" s="34"/>
      <c r="F241" s="34"/>
      <c r="G241" s="38"/>
      <c r="H241" s="38"/>
      <c r="I241" s="38"/>
      <c r="J241" s="38"/>
    </row>
    <row r="242" spans="1:10" ht="15.75" customHeight="1">
      <c r="A242" s="37"/>
      <c r="B242" s="37"/>
      <c r="D242" s="37"/>
      <c r="E242" s="34"/>
      <c r="F242" s="34"/>
      <c r="G242" s="38"/>
      <c r="H242" s="38"/>
      <c r="I242" s="38"/>
      <c r="J242" s="38"/>
    </row>
    <row r="243" spans="1:10" ht="15.75" customHeight="1">
      <c r="A243" s="37"/>
      <c r="B243" s="37"/>
      <c r="D243" s="37"/>
      <c r="E243" s="34"/>
      <c r="F243" s="34"/>
      <c r="G243" s="38"/>
      <c r="H243" s="38"/>
      <c r="I243" s="38"/>
      <c r="J243" s="38"/>
    </row>
    <row r="244" spans="1:10" ht="15.75" customHeight="1">
      <c r="A244" s="37"/>
      <c r="B244" s="37"/>
      <c r="D244" s="37"/>
      <c r="E244" s="34"/>
      <c r="F244" s="34"/>
      <c r="G244" s="38"/>
      <c r="H244" s="38"/>
      <c r="I244" s="38"/>
      <c r="J244" s="38"/>
    </row>
    <row r="245" spans="1:10" ht="15.75" customHeight="1">
      <c r="A245" s="37"/>
      <c r="B245" s="37"/>
      <c r="D245" s="37"/>
      <c r="E245" s="34"/>
      <c r="F245" s="34"/>
      <c r="G245" s="38"/>
      <c r="H245" s="38"/>
      <c r="I245" s="38"/>
      <c r="J245" s="38"/>
    </row>
    <row r="246" spans="1:10" ht="15.75" customHeight="1">
      <c r="A246" s="37"/>
      <c r="B246" s="37"/>
      <c r="D246" s="37"/>
      <c r="E246" s="34"/>
      <c r="F246" s="34"/>
      <c r="G246" s="38"/>
      <c r="H246" s="38"/>
      <c r="I246" s="38"/>
      <c r="J246" s="38"/>
    </row>
    <row r="247" spans="1:10" ht="15.75" customHeight="1">
      <c r="A247" s="37"/>
      <c r="B247" s="37"/>
      <c r="D247" s="37"/>
      <c r="E247" s="34"/>
      <c r="F247" s="34"/>
      <c r="G247" s="38"/>
      <c r="H247" s="38"/>
      <c r="I247" s="38"/>
      <c r="J247" s="38"/>
    </row>
    <row r="248" spans="1:10" ht="15.75" customHeight="1">
      <c r="A248" s="37"/>
      <c r="B248" s="37"/>
      <c r="D248" s="37"/>
      <c r="E248" s="34"/>
      <c r="F248" s="34"/>
      <c r="G248" s="38"/>
      <c r="H248" s="38"/>
      <c r="I248" s="38"/>
      <c r="J248" s="38"/>
    </row>
    <row r="249" spans="1:10" ht="15.75" customHeight="1">
      <c r="A249" s="37"/>
      <c r="B249" s="37"/>
      <c r="D249" s="37"/>
      <c r="E249" s="34"/>
      <c r="F249" s="34"/>
      <c r="G249" s="38"/>
      <c r="H249" s="38"/>
      <c r="I249" s="38"/>
      <c r="J249" s="38"/>
    </row>
    <row r="250" spans="1:10" ht="15.75" customHeight="1">
      <c r="A250" s="37"/>
      <c r="B250" s="37"/>
      <c r="D250" s="37"/>
      <c r="E250" s="34"/>
      <c r="F250" s="34"/>
      <c r="G250" s="38"/>
      <c r="H250" s="38"/>
      <c r="I250" s="38"/>
      <c r="J250" s="38"/>
    </row>
    <row r="251" spans="1:10" ht="15.75" customHeight="1">
      <c r="A251" s="37"/>
      <c r="B251" s="37"/>
      <c r="D251" s="37"/>
      <c r="E251" s="34"/>
      <c r="F251" s="34"/>
      <c r="G251" s="38"/>
      <c r="H251" s="38"/>
      <c r="I251" s="38"/>
      <c r="J251" s="38"/>
    </row>
    <row r="252" spans="1:10" ht="15.75" customHeight="1">
      <c r="A252" s="37"/>
      <c r="B252" s="37"/>
      <c r="D252" s="37"/>
      <c r="E252" s="34"/>
      <c r="F252" s="34"/>
      <c r="G252" s="38"/>
      <c r="H252" s="38"/>
      <c r="I252" s="38"/>
      <c r="J252" s="38"/>
    </row>
    <row r="253" spans="1:10" ht="15.75" customHeight="1">
      <c r="A253" s="37"/>
      <c r="B253" s="37"/>
      <c r="D253" s="37"/>
      <c r="E253" s="34"/>
      <c r="F253" s="34"/>
      <c r="G253" s="38"/>
      <c r="H253" s="38"/>
      <c r="I253" s="38"/>
      <c r="J253" s="38"/>
    </row>
    <row r="254" spans="1:10" ht="15.75" customHeight="1">
      <c r="A254" s="37"/>
      <c r="B254" s="37"/>
      <c r="D254" s="37"/>
      <c r="E254" s="34"/>
      <c r="F254" s="34"/>
      <c r="G254" s="38"/>
      <c r="H254" s="38"/>
      <c r="I254" s="38"/>
      <c r="J254" s="38"/>
    </row>
    <row r="255" spans="1:10" ht="15.75" customHeight="1">
      <c r="A255" s="37"/>
      <c r="B255" s="37"/>
      <c r="D255" s="37"/>
      <c r="E255" s="34"/>
      <c r="F255" s="34"/>
      <c r="G255" s="38"/>
      <c r="H255" s="38"/>
      <c r="I255" s="38"/>
      <c r="J255" s="38"/>
    </row>
    <row r="256" spans="1:10" ht="15.75" customHeight="1">
      <c r="A256" s="37"/>
      <c r="B256" s="37"/>
      <c r="D256" s="37"/>
      <c r="E256" s="34"/>
      <c r="F256" s="34"/>
      <c r="G256" s="38"/>
      <c r="H256" s="38"/>
      <c r="I256" s="38"/>
      <c r="J256" s="38"/>
    </row>
    <row r="257" spans="1:10" ht="15.75" customHeight="1">
      <c r="A257" s="37"/>
      <c r="B257" s="37"/>
      <c r="D257" s="37"/>
      <c r="E257" s="34"/>
      <c r="F257" s="34"/>
      <c r="G257" s="38"/>
      <c r="H257" s="38"/>
      <c r="I257" s="38"/>
      <c r="J257" s="38"/>
    </row>
    <row r="258" spans="1:10" ht="15.75" customHeight="1">
      <c r="A258" s="37"/>
      <c r="B258" s="37"/>
      <c r="D258" s="37"/>
      <c r="E258" s="34"/>
      <c r="F258" s="34"/>
      <c r="G258" s="38"/>
      <c r="H258" s="38"/>
      <c r="I258" s="38"/>
      <c r="J258" s="38"/>
    </row>
    <row r="259" spans="1:10" ht="15.75" customHeight="1">
      <c r="A259" s="37"/>
      <c r="B259" s="37"/>
      <c r="D259" s="37"/>
      <c r="E259" s="34"/>
      <c r="F259" s="34"/>
      <c r="G259" s="38"/>
      <c r="H259" s="38"/>
      <c r="I259" s="38"/>
      <c r="J259" s="38"/>
    </row>
    <row r="260" spans="1:10" ht="15.75" customHeight="1">
      <c r="A260" s="37"/>
      <c r="B260" s="37"/>
      <c r="D260" s="37"/>
      <c r="E260" s="34"/>
      <c r="F260" s="34"/>
      <c r="G260" s="38"/>
      <c r="H260" s="38"/>
      <c r="I260" s="38"/>
      <c r="J260" s="38"/>
    </row>
    <row r="261" spans="1:10" ht="15.75" customHeight="1">
      <c r="A261" s="37"/>
      <c r="B261" s="37"/>
      <c r="D261" s="37"/>
      <c r="E261" s="34"/>
      <c r="F261" s="34"/>
      <c r="G261" s="38"/>
      <c r="H261" s="38"/>
      <c r="I261" s="38"/>
      <c r="J261" s="38"/>
    </row>
    <row r="262" spans="1:10" ht="15.75" customHeight="1">
      <c r="A262" s="37"/>
      <c r="B262" s="37"/>
      <c r="D262" s="37"/>
      <c r="E262" s="34"/>
      <c r="F262" s="34"/>
      <c r="G262" s="38"/>
      <c r="H262" s="38"/>
      <c r="I262" s="38"/>
      <c r="J262" s="38"/>
    </row>
    <row r="263" spans="1:10" ht="15.75" customHeight="1">
      <c r="A263" s="37"/>
      <c r="B263" s="37"/>
      <c r="D263" s="37"/>
      <c r="E263" s="34"/>
      <c r="F263" s="34"/>
      <c r="G263" s="38"/>
      <c r="H263" s="38"/>
      <c r="I263" s="38"/>
      <c r="J263" s="38"/>
    </row>
    <row r="264" spans="1:10" ht="15.75" customHeight="1">
      <c r="A264" s="37"/>
      <c r="B264" s="37"/>
      <c r="D264" s="37"/>
      <c r="E264" s="34"/>
      <c r="F264" s="34"/>
      <c r="G264" s="38"/>
      <c r="H264" s="38"/>
      <c r="I264" s="38"/>
      <c r="J264" s="38"/>
    </row>
    <row r="265" spans="1:10" ht="15.75" customHeight="1">
      <c r="A265" s="37"/>
      <c r="B265" s="37"/>
      <c r="D265" s="37"/>
      <c r="E265" s="34"/>
      <c r="F265" s="34"/>
      <c r="G265" s="38"/>
      <c r="H265" s="38"/>
      <c r="I265" s="38"/>
      <c r="J265" s="38"/>
    </row>
    <row r="266" spans="1:10" ht="15.75" customHeight="1">
      <c r="A266" s="37"/>
      <c r="B266" s="37"/>
      <c r="D266" s="37"/>
      <c r="E266" s="34"/>
      <c r="F266" s="34"/>
      <c r="G266" s="38"/>
      <c r="H266" s="38"/>
      <c r="I266" s="38"/>
      <c r="J266" s="38"/>
    </row>
    <row r="267" spans="1:10" ht="15.75" customHeight="1">
      <c r="A267" s="37"/>
      <c r="B267" s="37"/>
      <c r="D267" s="37"/>
      <c r="E267" s="34"/>
      <c r="F267" s="34"/>
      <c r="G267" s="38"/>
      <c r="H267" s="38"/>
      <c r="I267" s="38"/>
      <c r="J267" s="38"/>
    </row>
    <row r="268" spans="1:10" ht="15.75" customHeight="1">
      <c r="A268" s="37"/>
      <c r="B268" s="37"/>
      <c r="D268" s="37"/>
      <c r="E268" s="34"/>
      <c r="F268" s="34"/>
      <c r="G268" s="38"/>
      <c r="H268" s="38"/>
      <c r="I268" s="38"/>
      <c r="J268" s="38"/>
    </row>
    <row r="269" spans="1:10" ht="15.75" customHeight="1">
      <c r="A269" s="37"/>
      <c r="B269" s="37"/>
      <c r="D269" s="37"/>
      <c r="E269" s="34"/>
      <c r="F269" s="34"/>
      <c r="G269" s="38"/>
      <c r="H269" s="38"/>
      <c r="I269" s="38"/>
      <c r="J269" s="38"/>
    </row>
    <row r="270" spans="1:10" ht="15.75" customHeight="1">
      <c r="A270" s="37"/>
      <c r="B270" s="37"/>
      <c r="D270" s="37"/>
      <c r="E270" s="34"/>
      <c r="F270" s="34"/>
      <c r="G270" s="38"/>
      <c r="H270" s="38"/>
      <c r="I270" s="38"/>
      <c r="J270" s="38"/>
    </row>
    <row r="271" spans="1:10" ht="15.75" customHeight="1">
      <c r="A271" s="37"/>
      <c r="B271" s="37"/>
      <c r="D271" s="37"/>
      <c r="E271" s="34"/>
      <c r="F271" s="34"/>
      <c r="G271" s="38"/>
      <c r="H271" s="38"/>
      <c r="I271" s="38"/>
      <c r="J271" s="38"/>
    </row>
    <row r="272" spans="1:10" ht="15.75" customHeight="1">
      <c r="A272" s="37"/>
      <c r="B272" s="37"/>
      <c r="D272" s="37"/>
      <c r="E272" s="34"/>
      <c r="F272" s="34"/>
      <c r="G272" s="38"/>
      <c r="H272" s="38"/>
      <c r="I272" s="38"/>
      <c r="J272" s="38"/>
    </row>
    <row r="273" spans="1:10" ht="15.75" customHeight="1">
      <c r="A273" s="37"/>
      <c r="B273" s="37"/>
      <c r="D273" s="37"/>
      <c r="E273" s="34"/>
      <c r="F273" s="34"/>
      <c r="G273" s="38"/>
      <c r="H273" s="38"/>
      <c r="I273" s="38"/>
      <c r="J273" s="38"/>
    </row>
    <row r="274" spans="1:10" ht="15.75" customHeight="1">
      <c r="A274" s="37"/>
      <c r="B274" s="37"/>
      <c r="D274" s="37"/>
      <c r="E274" s="34"/>
      <c r="F274" s="34"/>
      <c r="G274" s="38"/>
      <c r="H274" s="38"/>
      <c r="I274" s="38"/>
      <c r="J274" s="38"/>
    </row>
    <row r="275" spans="1:10" ht="15.75" customHeight="1">
      <c r="A275" s="37"/>
      <c r="B275" s="37"/>
      <c r="D275" s="37"/>
      <c r="E275" s="34"/>
      <c r="F275" s="34"/>
      <c r="G275" s="38"/>
      <c r="H275" s="38"/>
      <c r="I275" s="38"/>
      <c r="J275" s="38"/>
    </row>
    <row r="276" spans="1:10" ht="15.75" customHeight="1">
      <c r="A276" s="37"/>
      <c r="B276" s="37"/>
      <c r="D276" s="37"/>
      <c r="E276" s="34"/>
      <c r="F276" s="34"/>
      <c r="G276" s="38"/>
      <c r="H276" s="38"/>
      <c r="I276" s="38"/>
      <c r="J276" s="38"/>
    </row>
    <row r="277" spans="1:10" ht="15.75" customHeight="1">
      <c r="A277" s="37"/>
      <c r="B277" s="37"/>
      <c r="D277" s="37"/>
      <c r="E277" s="34"/>
      <c r="F277" s="34"/>
      <c r="G277" s="38"/>
      <c r="H277" s="38"/>
      <c r="I277" s="38"/>
      <c r="J277" s="38"/>
    </row>
    <row r="278" spans="1:10" ht="15.75" customHeight="1">
      <c r="A278" s="37"/>
      <c r="B278" s="37"/>
      <c r="D278" s="37"/>
      <c r="E278" s="34"/>
      <c r="F278" s="34"/>
      <c r="G278" s="38"/>
      <c r="H278" s="38"/>
      <c r="I278" s="38"/>
      <c r="J278" s="38"/>
    </row>
    <row r="279" spans="1:10" ht="15.75" customHeight="1">
      <c r="A279" s="37"/>
      <c r="B279" s="37"/>
      <c r="D279" s="37"/>
      <c r="E279" s="34"/>
      <c r="F279" s="34"/>
      <c r="G279" s="38"/>
      <c r="H279" s="38"/>
      <c r="I279" s="38"/>
      <c r="J279" s="38"/>
    </row>
    <row r="280" spans="1:10" ht="15.75" customHeight="1">
      <c r="A280" s="37"/>
      <c r="B280" s="37"/>
      <c r="D280" s="37"/>
      <c r="E280" s="34"/>
      <c r="F280" s="34"/>
      <c r="G280" s="38"/>
      <c r="H280" s="38"/>
      <c r="I280" s="38"/>
      <c r="J280" s="38"/>
    </row>
    <row r="281" spans="1:10" ht="15.75" customHeight="1">
      <c r="A281" s="37"/>
      <c r="B281" s="37"/>
      <c r="D281" s="37"/>
      <c r="E281" s="34"/>
      <c r="F281" s="34"/>
      <c r="G281" s="38"/>
      <c r="H281" s="38"/>
      <c r="I281" s="38"/>
      <c r="J281" s="38"/>
    </row>
    <row r="282" spans="1:10" ht="15.75" customHeight="1">
      <c r="A282" s="37"/>
      <c r="B282" s="37"/>
      <c r="D282" s="37"/>
      <c r="E282" s="34"/>
      <c r="F282" s="34"/>
      <c r="G282" s="38"/>
      <c r="H282" s="38"/>
      <c r="I282" s="38"/>
      <c r="J282" s="38"/>
    </row>
    <row r="283" spans="1:10" ht="15.75" customHeight="1">
      <c r="A283" s="37"/>
      <c r="B283" s="37"/>
      <c r="D283" s="37"/>
      <c r="E283" s="34"/>
      <c r="F283" s="34"/>
      <c r="G283" s="38"/>
      <c r="H283" s="38"/>
      <c r="I283" s="38"/>
      <c r="J283" s="38"/>
    </row>
    <row r="284" spans="1:10" ht="15.75" customHeight="1">
      <c r="A284" s="37"/>
      <c r="B284" s="37"/>
      <c r="D284" s="37"/>
      <c r="E284" s="34"/>
      <c r="F284" s="34"/>
      <c r="G284" s="38"/>
      <c r="H284" s="38"/>
      <c r="I284" s="38"/>
      <c r="J284" s="38"/>
    </row>
    <row r="285" spans="1:10" ht="15.75" customHeight="1">
      <c r="A285" s="37"/>
      <c r="B285" s="37"/>
      <c r="D285" s="37"/>
      <c r="E285" s="34"/>
      <c r="F285" s="34"/>
      <c r="G285" s="38"/>
      <c r="H285" s="38"/>
      <c r="I285" s="38"/>
      <c r="J285" s="38"/>
    </row>
    <row r="286" spans="1:10" ht="15.75" customHeight="1">
      <c r="A286" s="37"/>
      <c r="B286" s="37"/>
      <c r="D286" s="37"/>
      <c r="E286" s="34"/>
      <c r="F286" s="34"/>
      <c r="G286" s="38"/>
      <c r="H286" s="38"/>
      <c r="I286" s="38"/>
      <c r="J286" s="38"/>
    </row>
    <row r="287" spans="1:10" ht="15.75" customHeight="1">
      <c r="A287" s="37"/>
      <c r="B287" s="37"/>
      <c r="D287" s="37"/>
      <c r="E287" s="34"/>
      <c r="F287" s="34"/>
      <c r="G287" s="38"/>
      <c r="H287" s="38"/>
      <c r="I287" s="38"/>
      <c r="J287" s="38"/>
    </row>
    <row r="288" spans="1:10" ht="15.75" customHeight="1">
      <c r="A288" s="37"/>
      <c r="B288" s="37"/>
      <c r="D288" s="37"/>
      <c r="E288" s="34"/>
      <c r="F288" s="34"/>
      <c r="G288" s="38"/>
      <c r="H288" s="38"/>
      <c r="I288" s="38"/>
      <c r="J288" s="38"/>
    </row>
    <row r="289" spans="1:10" ht="15.75" customHeight="1">
      <c r="A289" s="37"/>
      <c r="B289" s="37"/>
      <c r="D289" s="37"/>
      <c r="E289" s="34"/>
      <c r="F289" s="34"/>
      <c r="G289" s="38"/>
      <c r="H289" s="38"/>
      <c r="I289" s="38"/>
      <c r="J289" s="38"/>
    </row>
    <row r="290" spans="1:10" ht="15.75" customHeight="1">
      <c r="A290" s="37"/>
      <c r="B290" s="37"/>
      <c r="D290" s="37"/>
      <c r="E290" s="34"/>
      <c r="F290" s="34"/>
      <c r="G290" s="38"/>
      <c r="H290" s="38"/>
      <c r="I290" s="38"/>
      <c r="J290" s="38"/>
    </row>
    <row r="291" spans="1:10" ht="15.75" customHeight="1">
      <c r="A291" s="37"/>
      <c r="B291" s="37"/>
      <c r="D291" s="37"/>
      <c r="E291" s="34"/>
      <c r="F291" s="34"/>
      <c r="G291" s="38"/>
      <c r="H291" s="38"/>
      <c r="I291" s="38"/>
      <c r="J291" s="38"/>
    </row>
    <row r="292" spans="1:10" ht="15.75" customHeight="1">
      <c r="A292" s="37"/>
      <c r="B292" s="37"/>
      <c r="D292" s="37"/>
      <c r="E292" s="34"/>
      <c r="F292" s="34"/>
      <c r="G292" s="38"/>
      <c r="H292" s="38"/>
      <c r="I292" s="38"/>
      <c r="J292" s="38"/>
    </row>
    <row r="293" spans="1:10" ht="15.75" customHeight="1">
      <c r="A293" s="37"/>
      <c r="B293" s="37"/>
      <c r="D293" s="37"/>
      <c r="E293" s="34"/>
      <c r="F293" s="34"/>
      <c r="G293" s="38"/>
      <c r="H293" s="38"/>
      <c r="I293" s="38"/>
      <c r="J293" s="38"/>
    </row>
    <row r="294" spans="1:10" ht="15.75" customHeight="1">
      <c r="A294" s="37"/>
      <c r="B294" s="37"/>
      <c r="D294" s="37"/>
      <c r="E294" s="34"/>
      <c r="F294" s="34"/>
      <c r="G294" s="38"/>
      <c r="H294" s="38"/>
      <c r="I294" s="38"/>
      <c r="J294" s="38"/>
    </row>
    <row r="295" spans="1:10" ht="15.75" customHeight="1">
      <c r="A295" s="37"/>
      <c r="B295" s="37"/>
      <c r="D295" s="37"/>
      <c r="E295" s="34"/>
      <c r="F295" s="34"/>
      <c r="G295" s="38"/>
      <c r="H295" s="38"/>
      <c r="I295" s="38"/>
      <c r="J295" s="38"/>
    </row>
    <row r="296" spans="1:10" ht="15.75" customHeight="1">
      <c r="A296" s="37"/>
      <c r="B296" s="37"/>
      <c r="D296" s="37"/>
      <c r="E296" s="34"/>
      <c r="F296" s="34"/>
      <c r="G296" s="38"/>
      <c r="H296" s="38"/>
      <c r="I296" s="38"/>
      <c r="J296" s="38"/>
    </row>
    <row r="297" spans="1:10" ht="15.75" customHeight="1">
      <c r="A297" s="37"/>
      <c r="B297" s="37"/>
      <c r="D297" s="37"/>
      <c r="E297" s="34"/>
      <c r="F297" s="34"/>
      <c r="G297" s="38"/>
      <c r="H297" s="38"/>
      <c r="I297" s="38"/>
      <c r="J297" s="38"/>
    </row>
    <row r="298" spans="1:10" ht="15.75" customHeight="1">
      <c r="A298" s="37"/>
      <c r="B298" s="37"/>
      <c r="D298" s="37"/>
      <c r="E298" s="34"/>
      <c r="F298" s="34"/>
      <c r="G298" s="38"/>
      <c r="H298" s="38"/>
      <c r="I298" s="38"/>
      <c r="J298" s="38"/>
    </row>
    <row r="299" spans="1:10" ht="15.75" customHeight="1">
      <c r="A299" s="37"/>
      <c r="B299" s="37"/>
      <c r="D299" s="37"/>
      <c r="E299" s="34"/>
      <c r="F299" s="34"/>
      <c r="G299" s="38"/>
      <c r="H299" s="38"/>
      <c r="I299" s="38"/>
      <c r="J299" s="38"/>
    </row>
    <row r="300" spans="1:10" ht="15.75" customHeight="1">
      <c r="A300" s="37"/>
      <c r="B300" s="37"/>
      <c r="D300" s="37"/>
      <c r="E300" s="34"/>
      <c r="F300" s="34"/>
      <c r="G300" s="38"/>
      <c r="H300" s="38"/>
      <c r="I300" s="38"/>
      <c r="J300" s="38"/>
    </row>
    <row r="301" spans="1:10" ht="15.75" customHeight="1">
      <c r="A301" s="37"/>
      <c r="B301" s="37"/>
      <c r="D301" s="37"/>
      <c r="E301" s="34"/>
      <c r="F301" s="34"/>
      <c r="G301" s="38"/>
      <c r="H301" s="38"/>
      <c r="I301" s="38"/>
      <c r="J301" s="38"/>
    </row>
    <row r="302" spans="1:10" ht="15.75" customHeight="1">
      <c r="A302" s="37"/>
      <c r="B302" s="37"/>
      <c r="D302" s="37"/>
      <c r="E302" s="34"/>
      <c r="F302" s="34"/>
      <c r="G302" s="38"/>
      <c r="H302" s="38"/>
      <c r="I302" s="38"/>
      <c r="J302" s="38"/>
    </row>
    <row r="303" spans="1:10" ht="15.75" customHeight="1">
      <c r="A303" s="37"/>
      <c r="B303" s="37"/>
      <c r="D303" s="37"/>
      <c r="E303" s="34"/>
      <c r="F303" s="34"/>
      <c r="G303" s="38"/>
      <c r="H303" s="38"/>
      <c r="I303" s="38"/>
      <c r="J303" s="38"/>
    </row>
    <row r="304" spans="1:10" ht="15.75" customHeight="1">
      <c r="A304" s="37"/>
      <c r="B304" s="37"/>
      <c r="D304" s="37"/>
      <c r="E304" s="34"/>
      <c r="F304" s="34"/>
      <c r="G304" s="38"/>
      <c r="H304" s="38"/>
      <c r="I304" s="38"/>
      <c r="J304" s="38"/>
    </row>
    <row r="305" spans="1:10" ht="15.75" customHeight="1">
      <c r="A305" s="37"/>
      <c r="B305" s="37"/>
      <c r="D305" s="37"/>
      <c r="E305" s="34"/>
      <c r="F305" s="34"/>
      <c r="G305" s="38"/>
      <c r="H305" s="38"/>
      <c r="I305" s="38"/>
      <c r="J305" s="38"/>
    </row>
    <row r="306" spans="1:10" ht="15.75" customHeight="1">
      <c r="A306" s="37"/>
      <c r="B306" s="37"/>
      <c r="D306" s="37"/>
      <c r="E306" s="34"/>
      <c r="F306" s="34"/>
      <c r="G306" s="38"/>
      <c r="H306" s="38"/>
      <c r="I306" s="38"/>
      <c r="J306" s="38"/>
    </row>
    <row r="307" spans="1:10" ht="15.75" customHeight="1">
      <c r="A307" s="37"/>
      <c r="B307" s="37"/>
      <c r="D307" s="37"/>
      <c r="E307" s="34"/>
      <c r="F307" s="34"/>
      <c r="G307" s="38"/>
      <c r="H307" s="38"/>
      <c r="I307" s="38"/>
      <c r="J307" s="38"/>
    </row>
    <row r="308" spans="1:10" ht="15.75" customHeight="1">
      <c r="A308" s="37"/>
      <c r="B308" s="37"/>
      <c r="D308" s="37"/>
      <c r="E308" s="34"/>
      <c r="F308" s="34"/>
      <c r="G308" s="38"/>
      <c r="H308" s="38"/>
      <c r="I308" s="38"/>
      <c r="J308" s="38"/>
    </row>
    <row r="309" spans="1:10" ht="15.75" customHeight="1">
      <c r="A309" s="37"/>
      <c r="B309" s="37"/>
      <c r="D309" s="37"/>
      <c r="E309" s="34"/>
      <c r="F309" s="34"/>
      <c r="G309" s="38"/>
      <c r="H309" s="38"/>
      <c r="I309" s="38"/>
      <c r="J309" s="38"/>
    </row>
    <row r="310" spans="1:10" ht="15.75" customHeight="1">
      <c r="A310" s="37"/>
      <c r="B310" s="37"/>
      <c r="D310" s="37"/>
      <c r="E310" s="34"/>
      <c r="F310" s="34"/>
      <c r="G310" s="38"/>
      <c r="H310" s="38"/>
      <c r="I310" s="38"/>
      <c r="J310" s="38"/>
    </row>
    <row r="311" spans="1:10" ht="15.75" customHeight="1">
      <c r="A311" s="37"/>
      <c r="B311" s="37"/>
      <c r="D311" s="37"/>
      <c r="E311" s="34"/>
      <c r="F311" s="34"/>
      <c r="G311" s="38"/>
      <c r="H311" s="38"/>
      <c r="I311" s="38"/>
      <c r="J311" s="38"/>
    </row>
    <row r="312" spans="1:10" ht="15.75" customHeight="1">
      <c r="A312" s="37"/>
      <c r="B312" s="37"/>
      <c r="D312" s="37"/>
      <c r="E312" s="34"/>
      <c r="F312" s="34"/>
      <c r="G312" s="38"/>
      <c r="H312" s="38"/>
      <c r="I312" s="38"/>
      <c r="J312" s="38"/>
    </row>
    <row r="313" spans="1:10" ht="15.75" customHeight="1">
      <c r="A313" s="37"/>
      <c r="B313" s="37"/>
      <c r="D313" s="37"/>
      <c r="E313" s="34"/>
      <c r="F313" s="34"/>
      <c r="G313" s="38"/>
      <c r="H313" s="38"/>
      <c r="I313" s="38"/>
      <c r="J313" s="38"/>
    </row>
    <row r="314" spans="1:10" ht="15.75" customHeight="1">
      <c r="A314" s="37"/>
      <c r="B314" s="37"/>
      <c r="D314" s="37"/>
      <c r="E314" s="34"/>
      <c r="F314" s="34"/>
      <c r="G314" s="38"/>
      <c r="H314" s="38"/>
      <c r="I314" s="38"/>
      <c r="J314" s="38"/>
    </row>
    <row r="315" spans="1:10" ht="15.75" customHeight="1">
      <c r="A315" s="37"/>
      <c r="B315" s="37"/>
      <c r="D315" s="37"/>
      <c r="E315" s="34"/>
      <c r="F315" s="34"/>
      <c r="G315" s="38"/>
      <c r="H315" s="38"/>
      <c r="I315" s="38"/>
      <c r="J315" s="38"/>
    </row>
    <row r="316" spans="1:10" ht="15.75" customHeight="1">
      <c r="A316" s="37"/>
      <c r="B316" s="37"/>
      <c r="D316" s="37"/>
      <c r="E316" s="34"/>
      <c r="F316" s="34"/>
      <c r="G316" s="38"/>
      <c r="H316" s="38"/>
      <c r="I316" s="38"/>
      <c r="J316" s="38"/>
    </row>
    <row r="317" spans="1:10" ht="15.75" customHeight="1">
      <c r="A317" s="37"/>
      <c r="B317" s="37"/>
      <c r="D317" s="37"/>
      <c r="E317" s="34"/>
      <c r="F317" s="34"/>
      <c r="G317" s="38"/>
      <c r="H317" s="38"/>
      <c r="I317" s="38"/>
      <c r="J317" s="38"/>
    </row>
    <row r="318" spans="1:10" ht="15.75" customHeight="1">
      <c r="A318" s="37"/>
      <c r="B318" s="37"/>
      <c r="D318" s="37"/>
      <c r="E318" s="34"/>
      <c r="F318" s="34"/>
      <c r="G318" s="38"/>
      <c r="H318" s="38"/>
      <c r="I318" s="38"/>
      <c r="J318" s="38"/>
    </row>
    <row r="319" spans="1:10" ht="15.75" customHeight="1">
      <c r="A319" s="37"/>
      <c r="B319" s="37"/>
      <c r="D319" s="37"/>
      <c r="E319" s="34"/>
      <c r="F319" s="34"/>
      <c r="G319" s="38"/>
      <c r="H319" s="38"/>
      <c r="I319" s="38"/>
      <c r="J319" s="38"/>
    </row>
    <row r="320" spans="1:10" ht="15.75" customHeight="1">
      <c r="A320" s="37"/>
      <c r="B320" s="37"/>
      <c r="D320" s="37"/>
      <c r="E320" s="34"/>
      <c r="F320" s="34"/>
      <c r="G320" s="38"/>
      <c r="H320" s="38"/>
      <c r="I320" s="38"/>
      <c r="J320" s="38"/>
    </row>
    <row r="321" spans="1:10" ht="15.75" customHeight="1">
      <c r="A321" s="37"/>
      <c r="B321" s="37"/>
      <c r="D321" s="37"/>
      <c r="E321" s="34"/>
      <c r="F321" s="34"/>
      <c r="G321" s="38"/>
      <c r="H321" s="38"/>
      <c r="I321" s="38"/>
      <c r="J321" s="38"/>
    </row>
    <row r="322" spans="1:10" ht="15.75" customHeight="1">
      <c r="A322" s="37"/>
      <c r="B322" s="37"/>
      <c r="D322" s="37"/>
      <c r="E322" s="34"/>
      <c r="F322" s="34"/>
      <c r="G322" s="38"/>
      <c r="H322" s="38"/>
      <c r="I322" s="38"/>
      <c r="J322" s="38"/>
    </row>
    <row r="323" spans="1:10" ht="15.75" customHeight="1">
      <c r="A323" s="37"/>
      <c r="B323" s="37"/>
      <c r="D323" s="37"/>
      <c r="E323" s="34"/>
      <c r="F323" s="34"/>
      <c r="G323" s="38"/>
      <c r="H323" s="38"/>
      <c r="I323" s="38"/>
      <c r="J323" s="38"/>
    </row>
    <row r="324" spans="1:10" ht="15.75" customHeight="1">
      <c r="A324" s="37"/>
      <c r="B324" s="37"/>
      <c r="D324" s="37"/>
      <c r="E324" s="34"/>
      <c r="F324" s="34"/>
      <c r="G324" s="38"/>
      <c r="H324" s="38"/>
      <c r="I324" s="38"/>
      <c r="J324" s="38"/>
    </row>
    <row r="325" spans="1:10" ht="15.75" customHeight="1">
      <c r="A325" s="37"/>
      <c r="B325" s="37"/>
      <c r="D325" s="37"/>
      <c r="E325" s="34"/>
      <c r="F325" s="34"/>
      <c r="G325" s="38"/>
      <c r="H325" s="38"/>
      <c r="I325" s="38"/>
      <c r="J325" s="38"/>
    </row>
    <row r="326" spans="1:10" ht="15.75" customHeight="1">
      <c r="A326" s="37"/>
      <c r="B326" s="37"/>
      <c r="D326" s="37"/>
      <c r="E326" s="34"/>
      <c r="F326" s="34"/>
      <c r="G326" s="38"/>
      <c r="H326" s="38"/>
      <c r="I326" s="38"/>
      <c r="J326" s="38"/>
    </row>
    <row r="327" spans="1:10" ht="15.75" customHeight="1">
      <c r="A327" s="37"/>
      <c r="B327" s="37"/>
      <c r="D327" s="37"/>
      <c r="E327" s="34"/>
      <c r="F327" s="34"/>
      <c r="G327" s="38"/>
      <c r="H327" s="38"/>
      <c r="I327" s="38"/>
      <c r="J327" s="38"/>
    </row>
    <row r="328" spans="1:10" ht="15.75" customHeight="1">
      <c r="A328" s="37"/>
      <c r="B328" s="37"/>
      <c r="D328" s="37"/>
      <c r="E328" s="34"/>
      <c r="F328" s="34"/>
      <c r="G328" s="38"/>
      <c r="H328" s="38"/>
      <c r="I328" s="38"/>
      <c r="J328" s="38"/>
    </row>
    <row r="329" spans="1:10" ht="15.75" customHeight="1">
      <c r="A329" s="37"/>
      <c r="B329" s="37"/>
      <c r="D329" s="37"/>
      <c r="E329" s="34"/>
      <c r="F329" s="34"/>
      <c r="G329" s="38"/>
      <c r="H329" s="38"/>
      <c r="I329" s="38"/>
      <c r="J329" s="38"/>
    </row>
    <row r="330" spans="1:10" ht="15.75" customHeight="1">
      <c r="A330" s="37"/>
      <c r="B330" s="37"/>
      <c r="D330" s="37"/>
      <c r="E330" s="34"/>
      <c r="F330" s="34"/>
      <c r="G330" s="38"/>
      <c r="H330" s="38"/>
      <c r="I330" s="38"/>
      <c r="J330" s="38"/>
    </row>
    <row r="331" spans="1:10" ht="15.75" customHeight="1">
      <c r="A331" s="37"/>
      <c r="B331" s="37"/>
      <c r="D331" s="37"/>
      <c r="E331" s="34"/>
      <c r="F331" s="34"/>
      <c r="G331" s="38"/>
      <c r="H331" s="38"/>
      <c r="I331" s="38"/>
      <c r="J331" s="38"/>
    </row>
    <row r="332" spans="1:10" ht="15.75" customHeight="1">
      <c r="A332" s="37"/>
      <c r="B332" s="37"/>
      <c r="D332" s="37"/>
      <c r="E332" s="34"/>
      <c r="F332" s="34"/>
      <c r="G332" s="38"/>
      <c r="H332" s="38"/>
      <c r="I332" s="38"/>
      <c r="J332" s="38"/>
    </row>
    <row r="333" spans="1:10" ht="15.75" customHeight="1">
      <c r="A333" s="37"/>
      <c r="B333" s="37"/>
      <c r="D333" s="37"/>
      <c r="E333" s="34"/>
      <c r="F333" s="34"/>
      <c r="G333" s="38"/>
      <c r="H333" s="38"/>
      <c r="I333" s="38"/>
      <c r="J333" s="38"/>
    </row>
    <row r="334" spans="1:10" ht="15.75" customHeight="1">
      <c r="A334" s="37"/>
      <c r="B334" s="37"/>
      <c r="D334" s="37"/>
      <c r="E334" s="34"/>
      <c r="F334" s="34"/>
      <c r="G334" s="38"/>
      <c r="H334" s="38"/>
      <c r="I334" s="38"/>
      <c r="J334" s="38"/>
    </row>
    <row r="335" spans="1:10" ht="15.75" customHeight="1">
      <c r="A335" s="37"/>
      <c r="B335" s="37"/>
      <c r="D335" s="37"/>
      <c r="E335" s="34"/>
      <c r="F335" s="34"/>
      <c r="G335" s="38"/>
      <c r="H335" s="38"/>
      <c r="I335" s="38"/>
      <c r="J335" s="38"/>
    </row>
    <row r="336" spans="1:10" ht="15.75" customHeight="1">
      <c r="A336" s="37"/>
      <c r="B336" s="37"/>
      <c r="D336" s="37"/>
      <c r="E336" s="34"/>
      <c r="F336" s="34"/>
      <c r="G336" s="38"/>
      <c r="H336" s="38"/>
      <c r="I336" s="38"/>
      <c r="J336" s="38"/>
    </row>
    <row r="337" spans="1:10" ht="15.75" customHeight="1">
      <c r="A337" s="37"/>
      <c r="B337" s="37"/>
      <c r="D337" s="37"/>
      <c r="E337" s="34"/>
      <c r="F337" s="34"/>
      <c r="G337" s="38"/>
      <c r="H337" s="38"/>
      <c r="I337" s="38"/>
      <c r="J337" s="38"/>
    </row>
    <row r="338" spans="1:10" ht="15.75" customHeight="1">
      <c r="A338" s="37"/>
      <c r="B338" s="37"/>
      <c r="D338" s="37"/>
      <c r="E338" s="34"/>
      <c r="F338" s="34"/>
      <c r="G338" s="38"/>
      <c r="H338" s="38"/>
      <c r="I338" s="38"/>
      <c r="J338" s="38"/>
    </row>
    <row r="339" spans="1:10" ht="15.75" customHeight="1">
      <c r="A339" s="37"/>
      <c r="B339" s="37"/>
      <c r="D339" s="37"/>
      <c r="E339" s="34"/>
      <c r="F339" s="34"/>
      <c r="G339" s="38"/>
      <c r="H339" s="38"/>
      <c r="I339" s="38"/>
      <c r="J339" s="38"/>
    </row>
    <row r="340" spans="1:10" ht="15.75" customHeight="1">
      <c r="A340" s="37"/>
      <c r="B340" s="37"/>
      <c r="D340" s="37"/>
      <c r="E340" s="34"/>
      <c r="F340" s="34"/>
      <c r="G340" s="38"/>
      <c r="H340" s="38"/>
      <c r="I340" s="38"/>
      <c r="J340" s="38"/>
    </row>
    <row r="341" spans="1:10" ht="15.75" customHeight="1">
      <c r="A341" s="37"/>
      <c r="B341" s="37"/>
      <c r="D341" s="37"/>
      <c r="E341" s="34"/>
      <c r="F341" s="34"/>
      <c r="G341" s="38"/>
      <c r="H341" s="38"/>
      <c r="I341" s="38"/>
      <c r="J341" s="38"/>
    </row>
    <row r="342" spans="1:10" ht="15.75" customHeight="1">
      <c r="A342" s="37"/>
      <c r="B342" s="37"/>
      <c r="D342" s="37"/>
      <c r="E342" s="34"/>
      <c r="F342" s="34"/>
      <c r="G342" s="38"/>
      <c r="H342" s="38"/>
      <c r="I342" s="38"/>
      <c r="J342" s="38"/>
    </row>
    <row r="343" spans="1:10" ht="15.75" customHeight="1">
      <c r="A343" s="37"/>
      <c r="B343" s="37"/>
      <c r="D343" s="37"/>
      <c r="E343" s="34"/>
      <c r="F343" s="34"/>
      <c r="G343" s="38"/>
      <c r="H343" s="38"/>
      <c r="I343" s="38"/>
      <c r="J343" s="38"/>
    </row>
    <row r="344" spans="1:10" ht="15.75" customHeight="1">
      <c r="A344" s="37"/>
      <c r="B344" s="37"/>
      <c r="D344" s="37"/>
      <c r="E344" s="34"/>
      <c r="F344" s="34"/>
      <c r="G344" s="38"/>
      <c r="H344" s="38"/>
      <c r="I344" s="38"/>
      <c r="J344" s="38"/>
    </row>
    <row r="345" spans="1:10" ht="15.75" customHeight="1">
      <c r="A345" s="37"/>
      <c r="B345" s="37"/>
      <c r="D345" s="37"/>
      <c r="E345" s="34"/>
      <c r="F345" s="34"/>
      <c r="G345" s="38"/>
      <c r="H345" s="38"/>
      <c r="I345" s="38"/>
      <c r="J345" s="38"/>
    </row>
    <row r="346" spans="1:10" ht="15.75" customHeight="1">
      <c r="A346" s="37"/>
      <c r="B346" s="37"/>
      <c r="D346" s="37"/>
      <c r="E346" s="34"/>
      <c r="F346" s="34"/>
      <c r="G346" s="38"/>
      <c r="H346" s="38"/>
      <c r="I346" s="38"/>
      <c r="J346" s="38"/>
    </row>
    <row r="347" spans="1:10" ht="15.75" customHeight="1">
      <c r="A347" s="37"/>
      <c r="B347" s="37"/>
      <c r="D347" s="37"/>
      <c r="E347" s="34"/>
      <c r="F347" s="34"/>
      <c r="G347" s="38"/>
      <c r="H347" s="38"/>
      <c r="I347" s="38"/>
      <c r="J347" s="38"/>
    </row>
    <row r="348" spans="1:10" ht="15.75" customHeight="1">
      <c r="A348" s="37"/>
      <c r="B348" s="37"/>
      <c r="D348" s="37"/>
      <c r="E348" s="34"/>
      <c r="F348" s="34"/>
      <c r="G348" s="38"/>
      <c r="H348" s="38"/>
      <c r="I348" s="38"/>
      <c r="J348" s="38"/>
    </row>
    <row r="349" spans="1:10" ht="15.75" customHeight="1">
      <c r="A349" s="37"/>
      <c r="B349" s="37"/>
      <c r="D349" s="37"/>
      <c r="E349" s="34"/>
      <c r="F349" s="34"/>
      <c r="G349" s="38"/>
      <c r="H349" s="38"/>
      <c r="I349" s="38"/>
      <c r="J349" s="38"/>
    </row>
    <row r="350" spans="1:10" ht="15.75" customHeight="1">
      <c r="A350" s="37"/>
      <c r="B350" s="37"/>
      <c r="D350" s="37"/>
      <c r="E350" s="34"/>
      <c r="F350" s="34"/>
      <c r="G350" s="38"/>
      <c r="H350" s="38"/>
      <c r="I350" s="38"/>
      <c r="J350" s="38"/>
    </row>
    <row r="351" spans="1:10" ht="15.75" customHeight="1">
      <c r="A351" s="37"/>
      <c r="B351" s="37"/>
      <c r="D351" s="37"/>
      <c r="E351" s="34"/>
      <c r="F351" s="34"/>
      <c r="G351" s="38"/>
      <c r="H351" s="38"/>
      <c r="I351" s="38"/>
      <c r="J351" s="38"/>
    </row>
    <row r="352" spans="1:10" ht="15.75" customHeight="1">
      <c r="A352" s="37"/>
      <c r="B352" s="37"/>
      <c r="D352" s="37"/>
      <c r="E352" s="34"/>
      <c r="F352" s="34"/>
      <c r="G352" s="38"/>
      <c r="H352" s="38"/>
      <c r="I352" s="38"/>
      <c r="J352" s="38"/>
    </row>
    <row r="353" spans="1:10" ht="15.75" customHeight="1">
      <c r="A353" s="37"/>
      <c r="B353" s="37"/>
      <c r="D353" s="37"/>
      <c r="E353" s="34"/>
      <c r="F353" s="34"/>
      <c r="G353" s="38"/>
      <c r="H353" s="38"/>
      <c r="I353" s="38"/>
      <c r="J353" s="38"/>
    </row>
    <row r="354" spans="1:10" ht="15.75" customHeight="1">
      <c r="A354" s="37"/>
      <c r="B354" s="37"/>
      <c r="D354" s="37"/>
      <c r="E354" s="34"/>
      <c r="F354" s="34"/>
      <c r="G354" s="38"/>
      <c r="H354" s="38"/>
      <c r="I354" s="38"/>
      <c r="J354" s="38"/>
    </row>
    <row r="355" spans="1:10" ht="15.75" customHeight="1">
      <c r="A355" s="37"/>
      <c r="B355" s="37"/>
      <c r="D355" s="37"/>
      <c r="E355" s="34"/>
      <c r="F355" s="34"/>
      <c r="G355" s="38"/>
      <c r="H355" s="38"/>
      <c r="I355" s="38"/>
      <c r="J355" s="38"/>
    </row>
    <row r="356" spans="1:10" ht="15.75" customHeight="1">
      <c r="A356" s="37"/>
      <c r="B356" s="37"/>
      <c r="D356" s="37"/>
      <c r="E356" s="34"/>
      <c r="F356" s="34"/>
      <c r="G356" s="38"/>
      <c r="H356" s="38"/>
      <c r="I356" s="38"/>
      <c r="J356" s="38"/>
    </row>
    <row r="357" spans="1:10" ht="15.75" customHeight="1">
      <c r="A357" s="37"/>
      <c r="B357" s="37"/>
      <c r="D357" s="37"/>
      <c r="E357" s="34"/>
      <c r="F357" s="34"/>
      <c r="G357" s="38"/>
      <c r="H357" s="38"/>
      <c r="I357" s="38"/>
      <c r="J357" s="38"/>
    </row>
    <row r="358" spans="1:10" ht="15.75" customHeight="1">
      <c r="A358" s="37"/>
      <c r="B358" s="37"/>
      <c r="D358" s="37"/>
      <c r="E358" s="34"/>
      <c r="F358" s="34"/>
      <c r="G358" s="38"/>
      <c r="H358" s="38"/>
      <c r="I358" s="38"/>
      <c r="J358" s="38"/>
    </row>
    <row r="359" spans="1:10" ht="15.75" customHeight="1">
      <c r="A359" s="37"/>
      <c r="B359" s="37"/>
      <c r="D359" s="37"/>
      <c r="E359" s="34"/>
      <c r="F359" s="34"/>
      <c r="G359" s="38"/>
      <c r="H359" s="38"/>
      <c r="I359" s="38"/>
      <c r="J359" s="38"/>
    </row>
    <row r="360" spans="1:10" ht="15.75" customHeight="1">
      <c r="A360" s="37"/>
      <c r="B360" s="37"/>
      <c r="D360" s="37"/>
      <c r="E360" s="34"/>
      <c r="F360" s="34"/>
      <c r="G360" s="38"/>
      <c r="H360" s="38"/>
      <c r="I360" s="38"/>
      <c r="J360" s="38"/>
    </row>
    <row r="361" spans="1:10" ht="15.75" customHeight="1">
      <c r="A361" s="37"/>
      <c r="B361" s="37"/>
      <c r="D361" s="37"/>
      <c r="E361" s="34"/>
      <c r="F361" s="34"/>
      <c r="G361" s="38"/>
      <c r="H361" s="38"/>
      <c r="I361" s="38"/>
      <c r="J361" s="38"/>
    </row>
    <row r="362" spans="1:10" ht="15.75" customHeight="1">
      <c r="A362" s="37"/>
      <c r="B362" s="37"/>
      <c r="D362" s="37"/>
      <c r="E362" s="34"/>
      <c r="F362" s="34"/>
      <c r="G362" s="38"/>
      <c r="H362" s="38"/>
      <c r="I362" s="38"/>
      <c r="J362" s="38"/>
    </row>
    <row r="363" spans="1:10" ht="15.75" customHeight="1">
      <c r="A363" s="37"/>
      <c r="B363" s="37"/>
      <c r="D363" s="37"/>
      <c r="E363" s="34"/>
      <c r="F363" s="34"/>
      <c r="G363" s="38"/>
      <c r="H363" s="38"/>
      <c r="I363" s="38"/>
      <c r="J363" s="38"/>
    </row>
    <row r="364" spans="1:10" ht="15.75" customHeight="1">
      <c r="A364" s="37"/>
      <c r="B364" s="37"/>
      <c r="D364" s="37"/>
      <c r="E364" s="34"/>
      <c r="F364" s="34"/>
      <c r="G364" s="38"/>
      <c r="H364" s="38"/>
      <c r="I364" s="38"/>
      <c r="J364" s="38"/>
    </row>
    <row r="365" spans="1:10" ht="15.75" customHeight="1">
      <c r="A365" s="37"/>
      <c r="B365" s="37"/>
      <c r="D365" s="37"/>
      <c r="E365" s="34"/>
      <c r="F365" s="34"/>
      <c r="G365" s="38"/>
      <c r="H365" s="38"/>
      <c r="I365" s="38"/>
      <c r="J365" s="38"/>
    </row>
    <row r="366" spans="1:10" ht="15.75" customHeight="1">
      <c r="A366" s="37"/>
      <c r="B366" s="37"/>
      <c r="D366" s="37"/>
      <c r="E366" s="34"/>
      <c r="F366" s="34"/>
      <c r="G366" s="38"/>
      <c r="H366" s="38"/>
      <c r="I366" s="38"/>
      <c r="J366" s="38"/>
    </row>
    <row r="367" spans="1:10" ht="15.75" customHeight="1">
      <c r="A367" s="37"/>
      <c r="B367" s="37"/>
      <c r="D367" s="37"/>
      <c r="E367" s="34"/>
      <c r="F367" s="34"/>
      <c r="G367" s="38"/>
      <c r="H367" s="38"/>
      <c r="I367" s="38"/>
      <c r="J367" s="38"/>
    </row>
    <row r="368" spans="1:10" ht="15.75" customHeight="1">
      <c r="A368" s="37"/>
      <c r="B368" s="37"/>
      <c r="D368" s="37"/>
      <c r="E368" s="34"/>
      <c r="F368" s="34"/>
      <c r="G368" s="38"/>
      <c r="H368" s="38"/>
      <c r="I368" s="38"/>
      <c r="J368" s="38"/>
    </row>
    <row r="369" spans="1:10" ht="15.75" customHeight="1">
      <c r="A369" s="37"/>
      <c r="B369" s="37"/>
      <c r="D369" s="37"/>
      <c r="E369" s="34"/>
      <c r="F369" s="34"/>
      <c r="G369" s="38"/>
      <c r="H369" s="38"/>
      <c r="I369" s="38"/>
      <c r="J369" s="38"/>
    </row>
    <row r="370" spans="1:10" ht="15.75" customHeight="1">
      <c r="A370" s="37"/>
      <c r="B370" s="37"/>
      <c r="D370" s="37"/>
      <c r="E370" s="34"/>
      <c r="F370" s="34"/>
      <c r="G370" s="38"/>
      <c r="H370" s="38"/>
      <c r="I370" s="38"/>
      <c r="J370" s="38"/>
    </row>
    <row r="371" spans="1:10" ht="15.75" customHeight="1">
      <c r="A371" s="37"/>
      <c r="B371" s="37"/>
      <c r="D371" s="37"/>
      <c r="E371" s="34"/>
      <c r="F371" s="34"/>
      <c r="G371" s="38"/>
      <c r="H371" s="38"/>
      <c r="I371" s="38"/>
      <c r="J371" s="38"/>
    </row>
    <row r="372" spans="1:10" ht="15.75" customHeight="1">
      <c r="A372" s="37"/>
      <c r="B372" s="37"/>
      <c r="D372" s="37"/>
      <c r="E372" s="34"/>
      <c r="F372" s="34"/>
      <c r="G372" s="38"/>
      <c r="H372" s="38"/>
      <c r="I372" s="38"/>
      <c r="J372" s="38"/>
    </row>
    <row r="373" spans="1:10" ht="15.75" customHeight="1">
      <c r="A373" s="37"/>
      <c r="B373" s="37"/>
      <c r="D373" s="37"/>
      <c r="E373" s="34"/>
      <c r="F373" s="34"/>
      <c r="G373" s="38"/>
      <c r="H373" s="38"/>
      <c r="I373" s="38"/>
      <c r="J373" s="38"/>
    </row>
    <row r="374" spans="1:10" ht="15.75" customHeight="1">
      <c r="A374" s="37"/>
      <c r="B374" s="37"/>
      <c r="D374" s="37"/>
      <c r="E374" s="34"/>
      <c r="F374" s="34"/>
      <c r="G374" s="38"/>
      <c r="H374" s="38"/>
      <c r="I374" s="38"/>
      <c r="J374" s="38"/>
    </row>
    <row r="375" spans="1:10" ht="15.75" customHeight="1">
      <c r="A375" s="37"/>
      <c r="B375" s="37"/>
      <c r="D375" s="37"/>
      <c r="E375" s="34"/>
      <c r="F375" s="34"/>
      <c r="G375" s="38"/>
      <c r="H375" s="38"/>
      <c r="I375" s="38"/>
      <c r="J375" s="38"/>
    </row>
    <row r="376" spans="1:10" ht="15.75" customHeight="1">
      <c r="A376" s="37"/>
      <c r="B376" s="37"/>
      <c r="D376" s="37"/>
      <c r="E376" s="34"/>
      <c r="F376" s="34"/>
      <c r="G376" s="38"/>
      <c r="H376" s="38"/>
      <c r="I376" s="38"/>
      <c r="J376" s="38"/>
    </row>
    <row r="377" spans="1:10" ht="15.75" customHeight="1">
      <c r="A377" s="37"/>
      <c r="B377" s="37"/>
      <c r="D377" s="37"/>
      <c r="E377" s="34"/>
      <c r="F377" s="34"/>
      <c r="G377" s="38"/>
      <c r="H377" s="38"/>
      <c r="I377" s="38"/>
      <c r="J377" s="38"/>
    </row>
    <row r="378" spans="1:10" ht="15.75" customHeight="1">
      <c r="A378" s="37"/>
      <c r="B378" s="37"/>
      <c r="D378" s="37"/>
      <c r="E378" s="34"/>
      <c r="F378" s="34"/>
      <c r="G378" s="38"/>
      <c r="H378" s="38"/>
      <c r="I378" s="38"/>
      <c r="J378" s="38"/>
    </row>
    <row r="379" spans="1:10" ht="15.75" customHeight="1">
      <c r="A379" s="37"/>
      <c r="B379" s="37"/>
      <c r="D379" s="37"/>
      <c r="E379" s="34"/>
      <c r="F379" s="34"/>
      <c r="G379" s="38"/>
      <c r="H379" s="38"/>
      <c r="I379" s="38"/>
      <c r="J379" s="38"/>
    </row>
    <row r="380" spans="1:10" ht="15.75" customHeight="1">
      <c r="A380" s="37"/>
      <c r="B380" s="37"/>
      <c r="D380" s="37"/>
      <c r="E380" s="34"/>
      <c r="F380" s="34"/>
      <c r="G380" s="38"/>
      <c r="H380" s="38"/>
      <c r="I380" s="38"/>
      <c r="J380" s="38"/>
    </row>
    <row r="381" spans="1:10" ht="15.75" customHeight="1">
      <c r="A381" s="37"/>
      <c r="B381" s="37"/>
      <c r="D381" s="37"/>
      <c r="E381" s="34"/>
      <c r="F381" s="34"/>
      <c r="G381" s="38"/>
      <c r="H381" s="38"/>
      <c r="I381" s="38"/>
      <c r="J381" s="38"/>
    </row>
    <row r="382" spans="1:10" ht="15.75" customHeight="1">
      <c r="A382" s="37"/>
      <c r="B382" s="37"/>
      <c r="D382" s="37"/>
      <c r="E382" s="34"/>
      <c r="F382" s="34"/>
      <c r="G382" s="38"/>
      <c r="H382" s="38"/>
      <c r="I382" s="38"/>
      <c r="J382" s="38"/>
    </row>
    <row r="383" spans="1:10" ht="15.75" customHeight="1">
      <c r="A383" s="37"/>
      <c r="B383" s="37"/>
      <c r="D383" s="37"/>
      <c r="E383" s="34"/>
      <c r="F383" s="34"/>
      <c r="G383" s="38"/>
      <c r="H383" s="38"/>
      <c r="I383" s="38"/>
      <c r="J383" s="38"/>
    </row>
    <row r="384" spans="1:10" ht="15.75" customHeight="1">
      <c r="A384" s="37"/>
      <c r="B384" s="37"/>
      <c r="D384" s="37"/>
      <c r="E384" s="34"/>
      <c r="F384" s="34"/>
      <c r="G384" s="38"/>
      <c r="H384" s="38"/>
      <c r="I384" s="38"/>
      <c r="J384" s="38"/>
    </row>
    <row r="385" spans="1:10" ht="15.75" customHeight="1">
      <c r="A385" s="37"/>
      <c r="B385" s="37"/>
      <c r="D385" s="37"/>
      <c r="E385" s="34"/>
      <c r="F385" s="34"/>
      <c r="G385" s="38"/>
      <c r="H385" s="38"/>
      <c r="I385" s="38"/>
      <c r="J385" s="38"/>
    </row>
    <row r="386" spans="1:10" ht="15.75" customHeight="1">
      <c r="A386" s="37"/>
      <c r="B386" s="37"/>
      <c r="D386" s="37"/>
      <c r="E386" s="34"/>
      <c r="F386" s="34"/>
      <c r="G386" s="38"/>
      <c r="H386" s="38"/>
      <c r="I386" s="38"/>
      <c r="J386" s="38"/>
    </row>
    <row r="387" spans="1:10" ht="15.75" customHeight="1">
      <c r="A387" s="37"/>
      <c r="B387" s="37"/>
      <c r="D387" s="37"/>
      <c r="E387" s="34"/>
      <c r="F387" s="34"/>
      <c r="G387" s="38"/>
      <c r="H387" s="38"/>
      <c r="I387" s="38"/>
      <c r="J387" s="38"/>
    </row>
    <row r="388" spans="1:10" ht="15.75" customHeight="1">
      <c r="A388" s="37"/>
      <c r="B388" s="37"/>
      <c r="D388" s="37"/>
      <c r="E388" s="34"/>
      <c r="F388" s="34"/>
      <c r="G388" s="38"/>
      <c r="H388" s="38"/>
      <c r="I388" s="38"/>
      <c r="J388" s="38"/>
    </row>
    <row r="389" spans="1:10" ht="15.75" customHeight="1">
      <c r="A389" s="37"/>
      <c r="B389" s="37"/>
      <c r="D389" s="37"/>
      <c r="E389" s="34"/>
      <c r="F389" s="34"/>
      <c r="G389" s="38"/>
      <c r="H389" s="38"/>
      <c r="I389" s="38"/>
      <c r="J389" s="38"/>
    </row>
    <row r="390" spans="1:10" ht="15.75" customHeight="1">
      <c r="A390" s="37"/>
      <c r="B390" s="37"/>
      <c r="D390" s="37"/>
      <c r="E390" s="34"/>
      <c r="F390" s="34"/>
      <c r="G390" s="38"/>
      <c r="H390" s="38"/>
      <c r="I390" s="38"/>
      <c r="J390" s="38"/>
    </row>
    <row r="391" spans="1:10" ht="15.75" customHeight="1">
      <c r="A391" s="37"/>
      <c r="B391" s="37"/>
      <c r="D391" s="37"/>
      <c r="E391" s="34"/>
      <c r="F391" s="34"/>
      <c r="G391" s="38"/>
      <c r="H391" s="38"/>
      <c r="I391" s="38"/>
      <c r="J391" s="38"/>
    </row>
    <row r="392" spans="1:10" ht="15.75" customHeight="1">
      <c r="A392" s="37"/>
      <c r="B392" s="37"/>
      <c r="D392" s="37"/>
      <c r="E392" s="34"/>
      <c r="F392" s="34"/>
      <c r="G392" s="38"/>
      <c r="H392" s="38"/>
      <c r="I392" s="38"/>
      <c r="J392" s="38"/>
    </row>
    <row r="393" spans="1:10" ht="15.75" customHeight="1">
      <c r="A393" s="37"/>
      <c r="B393" s="37"/>
      <c r="D393" s="37"/>
      <c r="E393" s="34"/>
      <c r="F393" s="34"/>
      <c r="G393" s="38"/>
      <c r="H393" s="38"/>
      <c r="I393" s="38"/>
      <c r="J393" s="38"/>
    </row>
    <row r="394" spans="1:10" ht="15.75" customHeight="1">
      <c r="A394" s="37"/>
      <c r="B394" s="37"/>
      <c r="D394" s="37"/>
      <c r="E394" s="34"/>
      <c r="F394" s="34"/>
      <c r="G394" s="38"/>
      <c r="H394" s="38"/>
      <c r="I394" s="38"/>
      <c r="J394" s="38"/>
    </row>
    <row r="395" spans="1:10" ht="15.75" customHeight="1">
      <c r="A395" s="37"/>
      <c r="B395" s="37"/>
      <c r="D395" s="37"/>
      <c r="E395" s="34"/>
      <c r="F395" s="34"/>
      <c r="G395" s="38"/>
      <c r="H395" s="38"/>
      <c r="I395" s="38"/>
      <c r="J395" s="38"/>
    </row>
    <row r="396" spans="1:10" ht="15.75" customHeight="1">
      <c r="A396" s="37"/>
      <c r="B396" s="37"/>
      <c r="D396" s="37"/>
      <c r="E396" s="34"/>
      <c r="F396" s="34"/>
      <c r="G396" s="38"/>
      <c r="H396" s="38"/>
      <c r="I396" s="38"/>
      <c r="J396" s="38"/>
    </row>
    <row r="397" spans="1:10" ht="15.75" customHeight="1">
      <c r="A397" s="37"/>
      <c r="B397" s="37"/>
      <c r="D397" s="37"/>
      <c r="E397" s="34"/>
      <c r="F397" s="34"/>
      <c r="G397" s="38"/>
      <c r="H397" s="38"/>
      <c r="I397" s="38"/>
      <c r="J397" s="38"/>
    </row>
    <row r="398" spans="1:10" ht="15.75" customHeight="1">
      <c r="A398" s="37"/>
      <c r="B398" s="37"/>
      <c r="D398" s="37"/>
      <c r="E398" s="34"/>
      <c r="F398" s="34"/>
      <c r="G398" s="38"/>
      <c r="H398" s="38"/>
      <c r="I398" s="38"/>
      <c r="J398" s="38"/>
    </row>
    <row r="399" spans="1:10" ht="15.75" customHeight="1">
      <c r="A399" s="37"/>
      <c r="B399" s="37"/>
      <c r="D399" s="37"/>
      <c r="E399" s="34"/>
      <c r="F399" s="34"/>
      <c r="G399" s="38"/>
      <c r="H399" s="38"/>
      <c r="I399" s="38"/>
      <c r="J399" s="38"/>
    </row>
    <row r="400" spans="1:10" ht="15.75" customHeight="1">
      <c r="A400" s="37"/>
      <c r="B400" s="37"/>
      <c r="D400" s="37"/>
      <c r="E400" s="34"/>
      <c r="F400" s="34"/>
      <c r="G400" s="38"/>
      <c r="H400" s="38"/>
      <c r="I400" s="38"/>
      <c r="J400" s="38"/>
    </row>
    <row r="401" spans="1:10" ht="15.75" customHeight="1">
      <c r="A401" s="37"/>
      <c r="B401" s="37"/>
      <c r="D401" s="37"/>
      <c r="E401" s="34"/>
      <c r="F401" s="34"/>
      <c r="G401" s="38"/>
      <c r="H401" s="38"/>
      <c r="I401" s="38"/>
      <c r="J401" s="38"/>
    </row>
    <row r="402" spans="1:10" ht="15.75" customHeight="1">
      <c r="A402" s="37"/>
      <c r="B402" s="37"/>
      <c r="D402" s="37"/>
      <c r="E402" s="34"/>
      <c r="F402" s="34"/>
      <c r="G402" s="38"/>
      <c r="H402" s="38"/>
      <c r="I402" s="38"/>
      <c r="J402" s="38"/>
    </row>
    <row r="403" spans="1:10" ht="15.75" customHeight="1">
      <c r="A403" s="37"/>
      <c r="B403" s="37"/>
      <c r="D403" s="37"/>
      <c r="E403" s="34"/>
      <c r="F403" s="34"/>
      <c r="G403" s="38"/>
      <c r="H403" s="38"/>
      <c r="I403" s="38"/>
      <c r="J403" s="38"/>
    </row>
    <row r="404" spans="1:10" ht="15.75" customHeight="1">
      <c r="A404" s="37"/>
      <c r="B404" s="37"/>
      <c r="D404" s="37"/>
      <c r="E404" s="34"/>
      <c r="F404" s="34"/>
      <c r="G404" s="38"/>
      <c r="H404" s="38"/>
      <c r="I404" s="38"/>
      <c r="J404" s="38"/>
    </row>
    <row r="405" spans="1:10" ht="15.75" customHeight="1">
      <c r="A405" s="37"/>
      <c r="B405" s="37"/>
      <c r="D405" s="37"/>
      <c r="E405" s="34"/>
      <c r="F405" s="34"/>
      <c r="G405" s="38"/>
      <c r="H405" s="38"/>
      <c r="I405" s="38"/>
      <c r="J405" s="38"/>
    </row>
    <row r="406" spans="1:10" ht="15.75" customHeight="1">
      <c r="A406" s="37"/>
      <c r="B406" s="37"/>
      <c r="D406" s="37"/>
      <c r="E406" s="34"/>
      <c r="F406" s="34"/>
      <c r="G406" s="38"/>
      <c r="H406" s="38"/>
      <c r="I406" s="38"/>
      <c r="J406" s="38"/>
    </row>
    <row r="407" spans="1:10" ht="15.75" customHeight="1">
      <c r="A407" s="37"/>
      <c r="B407" s="37"/>
      <c r="D407" s="37"/>
      <c r="E407" s="34"/>
      <c r="F407" s="34"/>
      <c r="G407" s="38"/>
      <c r="H407" s="38"/>
      <c r="I407" s="38"/>
      <c r="J407" s="38"/>
    </row>
    <row r="408" spans="1:10" ht="15.75" customHeight="1">
      <c r="A408" s="37"/>
      <c r="B408" s="37"/>
      <c r="D408" s="37"/>
      <c r="E408" s="34"/>
      <c r="F408" s="34"/>
      <c r="G408" s="38"/>
      <c r="H408" s="38"/>
      <c r="I408" s="38"/>
      <c r="J408" s="38"/>
    </row>
    <row r="409" spans="1:10" ht="15.75" customHeight="1">
      <c r="A409" s="37"/>
      <c r="B409" s="37"/>
      <c r="D409" s="37"/>
      <c r="E409" s="34"/>
      <c r="F409" s="34"/>
      <c r="G409" s="38"/>
      <c r="H409" s="38"/>
      <c r="I409" s="38"/>
      <c r="J409" s="38"/>
    </row>
    <row r="410" spans="1:10" ht="15.75" customHeight="1">
      <c r="A410" s="37"/>
      <c r="B410" s="37"/>
      <c r="D410" s="37"/>
      <c r="E410" s="34"/>
      <c r="F410" s="34"/>
      <c r="G410" s="38"/>
      <c r="H410" s="38"/>
      <c r="I410" s="38"/>
      <c r="J410" s="38"/>
    </row>
    <row r="411" spans="1:10" ht="15.75" customHeight="1">
      <c r="A411" s="37"/>
      <c r="B411" s="37"/>
      <c r="D411" s="37"/>
      <c r="E411" s="34"/>
      <c r="F411" s="34"/>
      <c r="G411" s="38"/>
      <c r="H411" s="38"/>
      <c r="I411" s="38"/>
      <c r="J411" s="38"/>
    </row>
    <row r="412" spans="1:10" ht="15.75" customHeight="1">
      <c r="A412" s="37"/>
      <c r="B412" s="37"/>
      <c r="D412" s="37"/>
      <c r="E412" s="34"/>
      <c r="F412" s="34"/>
      <c r="G412" s="38"/>
      <c r="H412" s="38"/>
      <c r="I412" s="38"/>
      <c r="J412" s="38"/>
    </row>
    <row r="413" spans="1:10" ht="15.75" customHeight="1">
      <c r="A413" s="37"/>
      <c r="B413" s="37"/>
      <c r="D413" s="37"/>
      <c r="E413" s="34"/>
      <c r="F413" s="34"/>
      <c r="G413" s="38"/>
      <c r="H413" s="38"/>
      <c r="I413" s="38"/>
      <c r="J413" s="38"/>
    </row>
    <row r="414" spans="1:10" ht="15.75" customHeight="1">
      <c r="A414" s="37"/>
      <c r="B414" s="37"/>
      <c r="D414" s="37"/>
      <c r="E414" s="34"/>
      <c r="F414" s="34"/>
      <c r="G414" s="38"/>
      <c r="H414" s="38"/>
      <c r="I414" s="38"/>
      <c r="J414" s="38"/>
    </row>
    <row r="415" spans="1:10" ht="15.75" customHeight="1">
      <c r="A415" s="37"/>
      <c r="B415" s="37"/>
      <c r="D415" s="37"/>
      <c r="E415" s="34"/>
      <c r="F415" s="34"/>
      <c r="G415" s="38"/>
      <c r="H415" s="38"/>
      <c r="I415" s="38"/>
      <c r="J415" s="38"/>
    </row>
    <row r="416" spans="1:10" ht="15.75" customHeight="1">
      <c r="A416" s="37"/>
      <c r="B416" s="37"/>
      <c r="D416" s="37"/>
      <c r="E416" s="34"/>
      <c r="F416" s="34"/>
      <c r="G416" s="38"/>
      <c r="H416" s="38"/>
      <c r="I416" s="38"/>
      <c r="J416" s="38"/>
    </row>
    <row r="417" spans="1:10" ht="15.75" customHeight="1">
      <c r="A417" s="37"/>
      <c r="B417" s="37"/>
      <c r="D417" s="37"/>
      <c r="E417" s="34"/>
      <c r="F417" s="34"/>
      <c r="G417" s="38"/>
      <c r="H417" s="38"/>
      <c r="I417" s="38"/>
      <c r="J417" s="38"/>
    </row>
    <row r="418" spans="1:10" ht="15.75" customHeight="1">
      <c r="A418" s="37"/>
      <c r="B418" s="37"/>
      <c r="D418" s="37"/>
      <c r="E418" s="34"/>
      <c r="F418" s="34"/>
      <c r="G418" s="38"/>
      <c r="H418" s="38"/>
      <c r="I418" s="38"/>
      <c r="J418" s="38"/>
    </row>
    <row r="419" spans="1:10" ht="15.75" customHeight="1">
      <c r="A419" s="37"/>
      <c r="B419" s="37"/>
      <c r="D419" s="37"/>
      <c r="E419" s="34"/>
      <c r="F419" s="34"/>
      <c r="G419" s="38"/>
      <c r="H419" s="38"/>
      <c r="I419" s="38"/>
      <c r="J419" s="38"/>
    </row>
    <row r="420" spans="1:10" ht="15.75" customHeight="1">
      <c r="A420" s="37"/>
      <c r="B420" s="37"/>
      <c r="D420" s="37"/>
      <c r="E420" s="34"/>
      <c r="F420" s="34"/>
      <c r="G420" s="38"/>
      <c r="H420" s="38"/>
      <c r="I420" s="38"/>
      <c r="J420" s="38"/>
    </row>
    <row r="421" spans="1:10" ht="15.75" customHeight="1">
      <c r="A421" s="37"/>
      <c r="B421" s="37"/>
      <c r="D421" s="37"/>
      <c r="E421" s="34"/>
      <c r="F421" s="34"/>
      <c r="G421" s="38"/>
      <c r="H421" s="38"/>
      <c r="I421" s="38"/>
      <c r="J421" s="38"/>
    </row>
    <row r="422" spans="1:10" ht="15.75" customHeight="1">
      <c r="A422" s="37"/>
      <c r="B422" s="37"/>
      <c r="D422" s="37"/>
      <c r="E422" s="34"/>
      <c r="F422" s="34"/>
      <c r="G422" s="38"/>
      <c r="H422" s="38"/>
      <c r="I422" s="38"/>
      <c r="J422" s="38"/>
    </row>
    <row r="423" spans="1:10" ht="15.75" customHeight="1">
      <c r="A423" s="37"/>
      <c r="B423" s="37"/>
      <c r="D423" s="37"/>
      <c r="E423" s="34"/>
      <c r="F423" s="34"/>
      <c r="G423" s="38"/>
      <c r="H423" s="38"/>
      <c r="I423" s="38"/>
      <c r="J423" s="38"/>
    </row>
    <row r="424" spans="1:10" ht="15.75" customHeight="1">
      <c r="A424" s="37"/>
      <c r="B424" s="37"/>
      <c r="D424" s="37"/>
      <c r="E424" s="34"/>
      <c r="F424" s="34"/>
      <c r="G424" s="38"/>
      <c r="H424" s="38"/>
      <c r="I424" s="38"/>
      <c r="J424" s="38"/>
    </row>
    <row r="425" spans="1:10" ht="15.75" customHeight="1">
      <c r="A425" s="37"/>
      <c r="B425" s="37"/>
      <c r="D425" s="37"/>
      <c r="E425" s="34"/>
      <c r="F425" s="34"/>
      <c r="G425" s="38"/>
      <c r="H425" s="38"/>
      <c r="I425" s="38"/>
      <c r="J425" s="38"/>
    </row>
    <row r="426" spans="1:10" ht="15.75" customHeight="1">
      <c r="A426" s="37"/>
      <c r="B426" s="37"/>
      <c r="D426" s="37"/>
      <c r="E426" s="34"/>
      <c r="F426" s="34"/>
      <c r="G426" s="38"/>
      <c r="H426" s="38"/>
      <c r="I426" s="38"/>
      <c r="J426" s="38"/>
    </row>
    <row r="427" spans="1:10" ht="15.75" customHeight="1">
      <c r="A427" s="37"/>
      <c r="B427" s="37"/>
      <c r="D427" s="37"/>
      <c r="E427" s="34"/>
      <c r="F427" s="34"/>
      <c r="G427" s="38"/>
      <c r="H427" s="38"/>
      <c r="I427" s="38"/>
      <c r="J427" s="38"/>
    </row>
    <row r="428" spans="1:10" ht="15.75" customHeight="1">
      <c r="A428" s="37"/>
      <c r="B428" s="37"/>
      <c r="D428" s="37"/>
      <c r="E428" s="34"/>
      <c r="F428" s="34"/>
      <c r="G428" s="38"/>
      <c r="H428" s="38"/>
      <c r="I428" s="38"/>
      <c r="J428" s="38"/>
    </row>
    <row r="429" spans="1:10" ht="15.75" customHeight="1">
      <c r="A429" s="37"/>
      <c r="B429" s="37"/>
      <c r="D429" s="37"/>
      <c r="E429" s="34"/>
      <c r="F429" s="34"/>
      <c r="G429" s="38"/>
      <c r="H429" s="38"/>
      <c r="I429" s="38"/>
      <c r="J429" s="38"/>
    </row>
    <row r="430" spans="1:10" ht="15.75" customHeight="1">
      <c r="A430" s="37"/>
      <c r="B430" s="37"/>
      <c r="D430" s="37"/>
      <c r="E430" s="34"/>
      <c r="F430" s="34"/>
      <c r="G430" s="38"/>
      <c r="H430" s="38"/>
      <c r="I430" s="38"/>
      <c r="J430" s="38"/>
    </row>
    <row r="431" spans="1:10" ht="15.75" customHeight="1">
      <c r="A431" s="37"/>
      <c r="B431" s="37"/>
      <c r="D431" s="37"/>
      <c r="E431" s="34"/>
      <c r="F431" s="34"/>
      <c r="G431" s="38"/>
      <c r="H431" s="38"/>
      <c r="I431" s="38"/>
      <c r="J431" s="38"/>
    </row>
    <row r="432" spans="1:10" ht="15.75" customHeight="1">
      <c r="A432" s="37"/>
      <c r="B432" s="37"/>
      <c r="D432" s="37"/>
      <c r="E432" s="34"/>
      <c r="F432" s="34"/>
      <c r="G432" s="38"/>
      <c r="H432" s="38"/>
      <c r="I432" s="38"/>
      <c r="J432" s="38"/>
    </row>
    <row r="433" spans="1:10" ht="15.75" customHeight="1">
      <c r="A433" s="37"/>
      <c r="B433" s="37"/>
      <c r="D433" s="37"/>
      <c r="E433" s="34"/>
      <c r="F433" s="34"/>
      <c r="G433" s="38"/>
      <c r="H433" s="38"/>
      <c r="I433" s="38"/>
      <c r="J433" s="38"/>
    </row>
    <row r="434" spans="1:10" ht="15.75" customHeight="1">
      <c r="A434" s="37"/>
      <c r="B434" s="37"/>
      <c r="D434" s="37"/>
      <c r="E434" s="34"/>
      <c r="F434" s="34"/>
      <c r="G434" s="38"/>
      <c r="H434" s="38"/>
      <c r="I434" s="38"/>
      <c r="J434" s="38"/>
    </row>
    <row r="435" spans="1:10" ht="15.75" customHeight="1">
      <c r="A435" s="37"/>
      <c r="B435" s="37"/>
      <c r="D435" s="37"/>
      <c r="E435" s="34"/>
      <c r="F435" s="34"/>
      <c r="G435" s="38"/>
      <c r="H435" s="38"/>
      <c r="I435" s="38"/>
      <c r="J435" s="38"/>
    </row>
    <row r="436" spans="1:10" ht="15.75" customHeight="1">
      <c r="A436" s="37"/>
      <c r="B436" s="37"/>
      <c r="D436" s="37"/>
      <c r="E436" s="34"/>
      <c r="F436" s="34"/>
      <c r="G436" s="38"/>
      <c r="H436" s="38"/>
      <c r="I436" s="38"/>
      <c r="J436" s="38"/>
    </row>
    <row r="437" spans="1:10" ht="15.75" customHeight="1">
      <c r="A437" s="37"/>
      <c r="B437" s="37"/>
      <c r="D437" s="37"/>
      <c r="E437" s="34"/>
      <c r="F437" s="34"/>
      <c r="G437" s="38"/>
      <c r="H437" s="38"/>
      <c r="I437" s="38"/>
      <c r="J437" s="38"/>
    </row>
    <row r="438" spans="1:10" ht="15.75" customHeight="1">
      <c r="A438" s="37"/>
      <c r="B438" s="37"/>
      <c r="D438" s="37"/>
      <c r="E438" s="34"/>
      <c r="F438" s="34"/>
      <c r="G438" s="38"/>
      <c r="H438" s="38"/>
      <c r="I438" s="38"/>
      <c r="J438" s="38"/>
    </row>
    <row r="439" spans="1:10" ht="15.75" customHeight="1">
      <c r="A439" s="37"/>
      <c r="B439" s="37"/>
      <c r="D439" s="37"/>
      <c r="E439" s="34"/>
      <c r="F439" s="34"/>
      <c r="G439" s="38"/>
      <c r="H439" s="38"/>
      <c r="I439" s="38"/>
      <c r="J439" s="38"/>
    </row>
    <row r="440" spans="1:10" ht="15.75" customHeight="1">
      <c r="A440" s="37"/>
      <c r="B440" s="37"/>
      <c r="D440" s="37"/>
      <c r="E440" s="34"/>
      <c r="F440" s="34"/>
      <c r="G440" s="38"/>
      <c r="H440" s="38"/>
      <c r="I440" s="38"/>
      <c r="J440" s="38"/>
    </row>
    <row r="441" spans="1:10" ht="15.75" customHeight="1">
      <c r="A441" s="37"/>
      <c r="B441" s="37"/>
      <c r="D441" s="37"/>
      <c r="E441" s="34"/>
      <c r="F441" s="34"/>
      <c r="G441" s="38"/>
      <c r="H441" s="38"/>
      <c r="I441" s="38"/>
      <c r="J441" s="38"/>
    </row>
    <row r="442" spans="1:10" ht="15.75" customHeight="1">
      <c r="A442" s="37"/>
      <c r="B442" s="37"/>
      <c r="D442" s="37"/>
      <c r="E442" s="34"/>
      <c r="F442" s="34"/>
      <c r="G442" s="38"/>
      <c r="H442" s="38"/>
      <c r="I442" s="38"/>
      <c r="J442" s="38"/>
    </row>
    <row r="443" spans="1:10" ht="15.75" customHeight="1">
      <c r="A443" s="37"/>
      <c r="B443" s="37"/>
      <c r="D443" s="37"/>
      <c r="E443" s="34"/>
      <c r="F443" s="34"/>
      <c r="G443" s="38"/>
      <c r="H443" s="38"/>
      <c r="I443" s="38"/>
      <c r="J443" s="38"/>
    </row>
    <row r="444" spans="1:10" ht="15.75" customHeight="1">
      <c r="A444" s="37"/>
      <c r="B444" s="37"/>
      <c r="D444" s="37"/>
      <c r="E444" s="34"/>
      <c r="F444" s="34"/>
      <c r="G444" s="38"/>
      <c r="H444" s="38"/>
      <c r="I444" s="38"/>
      <c r="J444" s="38"/>
    </row>
    <row r="445" spans="1:10" ht="15.75" customHeight="1">
      <c r="A445" s="37"/>
      <c r="B445" s="37"/>
      <c r="D445" s="37"/>
      <c r="E445" s="34"/>
      <c r="F445" s="34"/>
      <c r="G445" s="38"/>
      <c r="H445" s="38"/>
      <c r="I445" s="38"/>
      <c r="J445" s="38"/>
    </row>
    <row r="446" spans="1:10" ht="15.75" customHeight="1">
      <c r="A446" s="37"/>
      <c r="B446" s="37"/>
      <c r="D446" s="37"/>
      <c r="E446" s="34"/>
      <c r="F446" s="34"/>
      <c r="G446" s="38"/>
      <c r="H446" s="38"/>
      <c r="I446" s="38"/>
      <c r="J446" s="38"/>
    </row>
    <row r="447" spans="1:10" ht="15.75" customHeight="1">
      <c r="A447" s="37"/>
      <c r="B447" s="37"/>
      <c r="D447" s="37"/>
      <c r="E447" s="34"/>
      <c r="F447" s="34"/>
      <c r="G447" s="38"/>
      <c r="H447" s="38"/>
      <c r="I447" s="38"/>
      <c r="J447" s="38"/>
    </row>
    <row r="448" spans="1:10" ht="15.75" customHeight="1">
      <c r="A448" s="37"/>
      <c r="B448" s="37"/>
      <c r="D448" s="37"/>
      <c r="E448" s="34"/>
      <c r="F448" s="34"/>
      <c r="G448" s="38"/>
      <c r="H448" s="38"/>
      <c r="I448" s="38"/>
      <c r="J448" s="38"/>
    </row>
    <row r="449" spans="1:10" ht="15.75" customHeight="1">
      <c r="A449" s="37"/>
      <c r="B449" s="37"/>
      <c r="D449" s="37"/>
      <c r="E449" s="34"/>
      <c r="F449" s="34"/>
      <c r="G449" s="38"/>
      <c r="H449" s="38"/>
      <c r="I449" s="38"/>
      <c r="J449" s="38"/>
    </row>
    <row r="450" spans="1:10" ht="15.75" customHeight="1">
      <c r="A450" s="37"/>
      <c r="B450" s="37"/>
      <c r="D450" s="37"/>
      <c r="E450" s="34"/>
      <c r="F450" s="34"/>
      <c r="G450" s="38"/>
      <c r="H450" s="38"/>
      <c r="I450" s="38"/>
      <c r="J450" s="38"/>
    </row>
    <row r="451" spans="1:10" ht="15.75" customHeight="1">
      <c r="A451" s="37"/>
      <c r="B451" s="37"/>
      <c r="D451" s="37"/>
      <c r="E451" s="34"/>
      <c r="F451" s="34"/>
      <c r="G451" s="38"/>
      <c r="H451" s="38"/>
      <c r="I451" s="38"/>
      <c r="J451" s="38"/>
    </row>
    <row r="452" spans="1:10" ht="15.75" customHeight="1">
      <c r="A452" s="37"/>
      <c r="B452" s="37"/>
      <c r="D452" s="37"/>
      <c r="E452" s="34"/>
      <c r="F452" s="34"/>
      <c r="G452" s="38"/>
      <c r="H452" s="38"/>
      <c r="I452" s="38"/>
      <c r="J452" s="38"/>
    </row>
    <row r="453" spans="1:10" ht="15.75" customHeight="1">
      <c r="A453" s="37"/>
      <c r="B453" s="37"/>
      <c r="D453" s="37"/>
      <c r="E453" s="34"/>
      <c r="F453" s="34"/>
      <c r="G453" s="38"/>
      <c r="H453" s="38"/>
      <c r="I453" s="38"/>
      <c r="J453" s="38"/>
    </row>
    <row r="454" spans="1:10" ht="15.75" customHeight="1">
      <c r="A454" s="37"/>
      <c r="B454" s="37"/>
      <c r="D454" s="37"/>
      <c r="E454" s="34"/>
      <c r="F454" s="34"/>
      <c r="G454" s="38"/>
      <c r="H454" s="38"/>
      <c r="I454" s="38"/>
      <c r="J454" s="38"/>
    </row>
    <row r="455" spans="1:10" ht="15.75" customHeight="1">
      <c r="A455" s="37"/>
      <c r="B455" s="37"/>
      <c r="D455" s="37"/>
      <c r="E455" s="34"/>
      <c r="F455" s="34"/>
      <c r="G455" s="38"/>
      <c r="H455" s="38"/>
      <c r="I455" s="38"/>
      <c r="J455" s="38"/>
    </row>
    <row r="456" spans="1:10" ht="15.75" customHeight="1">
      <c r="A456" s="37"/>
      <c r="B456" s="37"/>
      <c r="D456" s="37"/>
      <c r="E456" s="34"/>
      <c r="F456" s="34"/>
      <c r="G456" s="38"/>
      <c r="H456" s="38"/>
      <c r="I456" s="38"/>
      <c r="J456" s="38"/>
    </row>
    <row r="457" spans="1:10" ht="15.75" customHeight="1">
      <c r="A457" s="37"/>
      <c r="B457" s="37"/>
      <c r="D457" s="37"/>
      <c r="E457" s="34"/>
      <c r="F457" s="34"/>
      <c r="G457" s="38"/>
      <c r="H457" s="38"/>
      <c r="I457" s="38"/>
      <c r="J457" s="38"/>
    </row>
    <row r="458" spans="1:10" ht="15.75" customHeight="1">
      <c r="A458" s="37"/>
      <c r="B458" s="37"/>
      <c r="D458" s="37"/>
      <c r="E458" s="34"/>
      <c r="F458" s="34"/>
      <c r="G458" s="38"/>
      <c r="H458" s="38"/>
      <c r="I458" s="38"/>
      <c r="J458" s="38"/>
    </row>
    <row r="459" spans="1:10" ht="15.75" customHeight="1">
      <c r="A459" s="37"/>
      <c r="B459" s="37"/>
      <c r="D459" s="37"/>
      <c r="E459" s="34"/>
      <c r="F459" s="34"/>
      <c r="G459" s="38"/>
      <c r="H459" s="38"/>
      <c r="I459" s="38"/>
      <c r="J459" s="38"/>
    </row>
    <row r="460" spans="1:10" ht="15.75" customHeight="1">
      <c r="A460" s="37"/>
      <c r="B460" s="37"/>
      <c r="D460" s="37"/>
      <c r="E460" s="34"/>
      <c r="F460" s="34"/>
      <c r="G460" s="38"/>
      <c r="H460" s="38"/>
      <c r="I460" s="38"/>
      <c r="J460" s="38"/>
    </row>
    <row r="461" spans="1:10" ht="15.75" customHeight="1">
      <c r="A461" s="37"/>
      <c r="B461" s="37"/>
      <c r="D461" s="37"/>
      <c r="E461" s="34"/>
      <c r="F461" s="34"/>
      <c r="G461" s="38"/>
      <c r="H461" s="38"/>
      <c r="I461" s="38"/>
      <c r="J461" s="38"/>
    </row>
    <row r="462" spans="1:10" ht="15.75" customHeight="1">
      <c r="A462" s="37"/>
      <c r="B462" s="37"/>
      <c r="D462" s="37"/>
      <c r="E462" s="34"/>
      <c r="F462" s="34"/>
      <c r="G462" s="38"/>
      <c r="H462" s="38"/>
      <c r="I462" s="38"/>
      <c r="J462" s="38"/>
    </row>
    <row r="463" spans="1:10" ht="15.75" customHeight="1">
      <c r="A463" s="37"/>
      <c r="B463" s="37"/>
      <c r="D463" s="37"/>
      <c r="E463" s="34"/>
      <c r="F463" s="34"/>
      <c r="G463" s="38"/>
      <c r="H463" s="38"/>
      <c r="I463" s="38"/>
      <c r="J463" s="38"/>
    </row>
    <row r="464" spans="1:10" ht="15.75" customHeight="1">
      <c r="A464" s="37"/>
      <c r="B464" s="37"/>
      <c r="D464" s="37"/>
      <c r="E464" s="34"/>
      <c r="F464" s="34"/>
      <c r="G464" s="38"/>
      <c r="H464" s="38"/>
      <c r="I464" s="38"/>
      <c r="J464" s="38"/>
    </row>
    <row r="465" spans="1:10" ht="15.75" customHeight="1">
      <c r="A465" s="37"/>
      <c r="B465" s="37"/>
      <c r="D465" s="37"/>
      <c r="E465" s="34"/>
      <c r="F465" s="34"/>
      <c r="G465" s="38"/>
      <c r="H465" s="38"/>
      <c r="I465" s="38"/>
      <c r="J465" s="38"/>
    </row>
    <row r="466" spans="1:10" ht="15.75" customHeight="1">
      <c r="A466" s="37"/>
      <c r="B466" s="37"/>
      <c r="D466" s="37"/>
      <c r="E466" s="34"/>
      <c r="F466" s="34"/>
      <c r="G466" s="38"/>
      <c r="H466" s="38"/>
      <c r="I466" s="38"/>
      <c r="J466" s="38"/>
    </row>
    <row r="467" spans="1:10" ht="15.75" customHeight="1">
      <c r="A467" s="37"/>
      <c r="B467" s="37"/>
      <c r="D467" s="37"/>
      <c r="E467" s="34"/>
      <c r="F467" s="34"/>
      <c r="G467" s="38"/>
      <c r="H467" s="38"/>
      <c r="I467" s="38"/>
      <c r="J467" s="38"/>
    </row>
    <row r="468" spans="1:10" ht="15.75" customHeight="1">
      <c r="A468" s="37"/>
      <c r="B468" s="37"/>
      <c r="D468" s="37"/>
      <c r="E468" s="34"/>
      <c r="F468" s="34"/>
      <c r="G468" s="38"/>
      <c r="H468" s="38"/>
      <c r="I468" s="38"/>
      <c r="J468" s="38"/>
    </row>
    <row r="469" spans="1:10" ht="15.75" customHeight="1">
      <c r="A469" s="37"/>
      <c r="B469" s="37"/>
      <c r="D469" s="37"/>
      <c r="E469" s="34"/>
      <c r="F469" s="34"/>
      <c r="G469" s="38"/>
      <c r="H469" s="38"/>
      <c r="I469" s="38"/>
      <c r="J469" s="38"/>
    </row>
    <row r="470" spans="1:10" ht="15.75" customHeight="1">
      <c r="A470" s="37"/>
      <c r="B470" s="37"/>
      <c r="D470" s="37"/>
      <c r="E470" s="34"/>
      <c r="F470" s="34"/>
      <c r="G470" s="38"/>
      <c r="H470" s="38"/>
      <c r="I470" s="38"/>
      <c r="J470" s="38"/>
    </row>
    <row r="471" spans="1:10" ht="15.75" customHeight="1">
      <c r="A471" s="37"/>
      <c r="B471" s="37"/>
      <c r="D471" s="37"/>
      <c r="E471" s="34"/>
      <c r="F471" s="34"/>
      <c r="G471" s="38"/>
      <c r="H471" s="38"/>
      <c r="I471" s="38"/>
      <c r="J471" s="38"/>
    </row>
    <row r="472" spans="1:10" ht="15.75" customHeight="1">
      <c r="A472" s="37"/>
      <c r="B472" s="37"/>
      <c r="D472" s="37"/>
      <c r="E472" s="34"/>
      <c r="F472" s="34"/>
      <c r="G472" s="38"/>
      <c r="H472" s="38"/>
      <c r="I472" s="38"/>
      <c r="J472" s="38"/>
    </row>
    <row r="473" spans="1:10" ht="15.75" customHeight="1">
      <c r="A473" s="37"/>
      <c r="B473" s="37"/>
      <c r="D473" s="37"/>
      <c r="E473" s="34"/>
      <c r="F473" s="34"/>
      <c r="G473" s="38"/>
      <c r="H473" s="38"/>
      <c r="I473" s="38"/>
      <c r="J473" s="38"/>
    </row>
    <row r="474" spans="1:10" ht="15.75" customHeight="1">
      <c r="A474" s="37"/>
      <c r="B474" s="37"/>
      <c r="D474" s="37"/>
      <c r="E474" s="34"/>
      <c r="F474" s="34"/>
      <c r="G474" s="38"/>
      <c r="H474" s="38"/>
      <c r="I474" s="38"/>
      <c r="J474" s="38"/>
    </row>
    <row r="475" spans="1:10" ht="15.75" customHeight="1">
      <c r="A475" s="37"/>
      <c r="B475" s="37"/>
      <c r="D475" s="37"/>
      <c r="E475" s="34"/>
      <c r="F475" s="34"/>
      <c r="G475" s="38"/>
      <c r="H475" s="38"/>
      <c r="I475" s="38"/>
      <c r="J475" s="38"/>
    </row>
    <row r="476" spans="1:10" ht="15.75" customHeight="1">
      <c r="A476" s="37"/>
      <c r="B476" s="37"/>
      <c r="D476" s="37"/>
      <c r="E476" s="34"/>
      <c r="F476" s="34"/>
      <c r="G476" s="38"/>
      <c r="H476" s="38"/>
      <c r="I476" s="38"/>
      <c r="J476" s="38"/>
    </row>
    <row r="477" spans="1:10" ht="15.75" customHeight="1">
      <c r="A477" s="37"/>
      <c r="B477" s="37"/>
      <c r="D477" s="37"/>
      <c r="E477" s="34"/>
      <c r="F477" s="34"/>
      <c r="G477" s="38"/>
      <c r="H477" s="38"/>
      <c r="I477" s="38"/>
      <c r="J477" s="38"/>
    </row>
    <row r="478" spans="1:10" ht="15.75" customHeight="1">
      <c r="A478" s="37"/>
      <c r="B478" s="37"/>
      <c r="D478" s="37"/>
      <c r="E478" s="34"/>
      <c r="F478" s="34"/>
      <c r="G478" s="38"/>
      <c r="H478" s="38"/>
      <c r="I478" s="38"/>
      <c r="J478" s="38"/>
    </row>
    <row r="479" spans="1:10" ht="15.75" customHeight="1">
      <c r="A479" s="37"/>
      <c r="B479" s="37"/>
      <c r="D479" s="37"/>
      <c r="E479" s="34"/>
      <c r="F479" s="34"/>
      <c r="G479" s="38"/>
      <c r="H479" s="38"/>
      <c r="I479" s="38"/>
      <c r="J479" s="38"/>
    </row>
    <row r="480" spans="1:10" ht="15.75" customHeight="1">
      <c r="A480" s="37"/>
      <c r="B480" s="37"/>
      <c r="D480" s="37"/>
      <c r="E480" s="34"/>
      <c r="F480" s="34"/>
      <c r="G480" s="38"/>
      <c r="H480" s="38"/>
      <c r="I480" s="38"/>
      <c r="J480" s="38"/>
    </row>
    <row r="481" spans="1:10" ht="15.75" customHeight="1">
      <c r="A481" s="37"/>
      <c r="B481" s="37"/>
      <c r="D481" s="37"/>
      <c r="E481" s="34"/>
      <c r="F481" s="34"/>
      <c r="G481" s="38"/>
      <c r="H481" s="38"/>
      <c r="I481" s="38"/>
      <c r="J481" s="38"/>
    </row>
    <row r="482" spans="1:10" ht="15.75" customHeight="1">
      <c r="A482" s="37"/>
      <c r="B482" s="37"/>
      <c r="D482" s="37"/>
      <c r="E482" s="34"/>
      <c r="F482" s="34"/>
      <c r="G482" s="38"/>
      <c r="H482" s="38"/>
      <c r="I482" s="38"/>
      <c r="J482" s="38"/>
    </row>
    <row r="483" spans="1:10" ht="15.75" customHeight="1">
      <c r="A483" s="37"/>
      <c r="B483" s="37"/>
      <c r="D483" s="37"/>
      <c r="E483" s="34"/>
      <c r="F483" s="34"/>
      <c r="G483" s="38"/>
      <c r="H483" s="38"/>
      <c r="I483" s="38"/>
      <c r="J483" s="38"/>
    </row>
    <row r="484" spans="1:10" ht="15.75" customHeight="1">
      <c r="A484" s="37"/>
      <c r="B484" s="37"/>
      <c r="D484" s="37"/>
      <c r="E484" s="34"/>
      <c r="F484" s="34"/>
      <c r="G484" s="38"/>
      <c r="H484" s="38"/>
      <c r="I484" s="38"/>
      <c r="J484" s="38"/>
    </row>
    <row r="485" spans="1:10" ht="15.75" customHeight="1">
      <c r="A485" s="37"/>
      <c r="B485" s="37"/>
      <c r="D485" s="37"/>
      <c r="E485" s="34"/>
      <c r="F485" s="34"/>
      <c r="G485" s="38"/>
      <c r="H485" s="38"/>
      <c r="I485" s="38"/>
      <c r="J485" s="38"/>
    </row>
    <row r="486" spans="1:10" ht="15.75" customHeight="1">
      <c r="A486" s="37"/>
      <c r="B486" s="37"/>
      <c r="D486" s="37"/>
      <c r="E486" s="34"/>
      <c r="F486" s="34"/>
      <c r="G486" s="38"/>
      <c r="H486" s="38"/>
      <c r="I486" s="38"/>
      <c r="J486" s="38"/>
    </row>
    <row r="487" spans="1:10" ht="15.75" customHeight="1">
      <c r="A487" s="37"/>
      <c r="B487" s="37"/>
      <c r="D487" s="37"/>
      <c r="E487" s="34"/>
      <c r="F487" s="34"/>
      <c r="G487" s="38"/>
      <c r="H487" s="38"/>
      <c r="I487" s="38"/>
      <c r="J487" s="38"/>
    </row>
    <row r="488" spans="1:10" ht="15.75" customHeight="1">
      <c r="A488" s="37"/>
      <c r="B488" s="37"/>
      <c r="D488" s="37"/>
      <c r="E488" s="34"/>
      <c r="F488" s="34"/>
      <c r="G488" s="38"/>
      <c r="H488" s="38"/>
      <c r="I488" s="38"/>
      <c r="J488" s="38"/>
    </row>
    <row r="489" spans="1:10" ht="15.75" customHeight="1">
      <c r="A489" s="37"/>
      <c r="B489" s="37"/>
      <c r="D489" s="37"/>
      <c r="E489" s="34"/>
      <c r="F489" s="34"/>
      <c r="G489" s="38"/>
      <c r="H489" s="38"/>
      <c r="I489" s="38"/>
      <c r="J489" s="38"/>
    </row>
    <row r="490" spans="1:10" ht="15.75" customHeight="1">
      <c r="A490" s="37"/>
      <c r="B490" s="37"/>
      <c r="D490" s="37"/>
      <c r="E490" s="34"/>
      <c r="F490" s="34"/>
      <c r="G490" s="38"/>
      <c r="H490" s="38"/>
      <c r="I490" s="38"/>
      <c r="J490" s="38"/>
    </row>
    <row r="491" spans="1:10" ht="15.75" customHeight="1">
      <c r="A491" s="37"/>
      <c r="B491" s="37"/>
      <c r="D491" s="37"/>
      <c r="E491" s="34"/>
      <c r="F491" s="34"/>
      <c r="G491" s="38"/>
      <c r="H491" s="38"/>
      <c r="I491" s="38"/>
      <c r="J491" s="38"/>
    </row>
    <row r="492" spans="1:10" ht="15.75" customHeight="1">
      <c r="A492" s="37"/>
      <c r="B492" s="37"/>
      <c r="D492" s="37"/>
      <c r="E492" s="34"/>
      <c r="F492" s="34"/>
      <c r="G492" s="38"/>
      <c r="H492" s="38"/>
      <c r="I492" s="38"/>
      <c r="J492" s="38"/>
    </row>
    <row r="493" spans="1:10" ht="15.75" customHeight="1">
      <c r="A493" s="37"/>
      <c r="B493" s="37"/>
      <c r="D493" s="37"/>
      <c r="E493" s="34"/>
      <c r="F493" s="34"/>
      <c r="G493" s="38"/>
      <c r="H493" s="38"/>
      <c r="I493" s="38"/>
      <c r="J493" s="38"/>
    </row>
    <row r="494" spans="1:10" ht="15.75" customHeight="1">
      <c r="A494" s="37"/>
      <c r="B494" s="37"/>
      <c r="D494" s="37"/>
      <c r="E494" s="34"/>
      <c r="F494" s="34"/>
      <c r="G494" s="38"/>
      <c r="H494" s="38"/>
      <c r="I494" s="38"/>
      <c r="J494" s="38"/>
    </row>
    <row r="495" spans="1:10" ht="15.75" customHeight="1">
      <c r="A495" s="37"/>
      <c r="B495" s="37"/>
      <c r="D495" s="37"/>
      <c r="E495" s="34"/>
      <c r="F495" s="34"/>
      <c r="G495" s="38"/>
      <c r="H495" s="38"/>
      <c r="I495" s="38"/>
      <c r="J495" s="38"/>
    </row>
    <row r="496" spans="1:10" ht="15.75" customHeight="1">
      <c r="A496" s="37"/>
      <c r="B496" s="37"/>
      <c r="D496" s="37"/>
      <c r="E496" s="34"/>
      <c r="F496" s="34"/>
      <c r="G496" s="38"/>
      <c r="H496" s="38"/>
      <c r="I496" s="38"/>
      <c r="J496" s="38"/>
    </row>
    <row r="497" spans="1:10" ht="15.75" customHeight="1">
      <c r="A497" s="37"/>
      <c r="B497" s="37"/>
      <c r="D497" s="37"/>
      <c r="E497" s="34"/>
      <c r="F497" s="34"/>
      <c r="G497" s="38"/>
      <c r="H497" s="38"/>
      <c r="I497" s="38"/>
      <c r="J497" s="38"/>
    </row>
    <row r="498" spans="1:10" ht="15.75" customHeight="1">
      <c r="A498" s="37"/>
      <c r="B498" s="37"/>
      <c r="D498" s="37"/>
      <c r="E498" s="34"/>
      <c r="F498" s="34"/>
      <c r="G498" s="38"/>
      <c r="H498" s="38"/>
      <c r="I498" s="38"/>
      <c r="J498" s="38"/>
    </row>
    <row r="499" spans="1:10" ht="15.75" customHeight="1">
      <c r="A499" s="37"/>
      <c r="B499" s="37"/>
      <c r="D499" s="37"/>
      <c r="E499" s="34"/>
      <c r="F499" s="34"/>
      <c r="G499" s="38"/>
      <c r="H499" s="38"/>
      <c r="I499" s="38"/>
      <c r="J499" s="38"/>
    </row>
    <row r="500" spans="1:10" ht="15.75" customHeight="1">
      <c r="A500" s="37"/>
      <c r="B500" s="37"/>
      <c r="D500" s="37"/>
      <c r="E500" s="34"/>
      <c r="F500" s="34"/>
      <c r="G500" s="38"/>
      <c r="H500" s="38"/>
      <c r="I500" s="38"/>
      <c r="J500" s="38"/>
    </row>
    <row r="501" spans="1:10" ht="15.75" customHeight="1">
      <c r="A501" s="37"/>
      <c r="B501" s="37"/>
      <c r="D501" s="37"/>
      <c r="E501" s="34"/>
      <c r="F501" s="34"/>
      <c r="G501" s="38"/>
      <c r="H501" s="38"/>
      <c r="I501" s="38"/>
      <c r="J501" s="38"/>
    </row>
    <row r="502" spans="1:10" ht="15.75" customHeight="1">
      <c r="A502" s="37"/>
      <c r="B502" s="37"/>
      <c r="D502" s="37"/>
      <c r="E502" s="34"/>
      <c r="F502" s="34"/>
      <c r="G502" s="38"/>
      <c r="H502" s="38"/>
      <c r="I502" s="38"/>
      <c r="J502" s="38"/>
    </row>
    <row r="503" spans="1:10" ht="15.75" customHeight="1">
      <c r="A503" s="37"/>
      <c r="B503" s="37"/>
      <c r="D503" s="37"/>
      <c r="E503" s="34"/>
      <c r="F503" s="34"/>
      <c r="G503" s="38"/>
      <c r="H503" s="38"/>
      <c r="I503" s="38"/>
      <c r="J503" s="38"/>
    </row>
    <row r="504" spans="1:10" ht="15.75" customHeight="1">
      <c r="A504" s="37"/>
      <c r="B504" s="37"/>
      <c r="D504" s="37"/>
      <c r="E504" s="34"/>
      <c r="F504" s="34"/>
      <c r="G504" s="38"/>
      <c r="H504" s="38"/>
      <c r="I504" s="38"/>
      <c r="J504" s="38"/>
    </row>
    <row r="505" spans="1:10" ht="15.75" customHeight="1">
      <c r="A505" s="37"/>
      <c r="B505" s="37"/>
      <c r="D505" s="37"/>
      <c r="E505" s="34"/>
      <c r="F505" s="34"/>
      <c r="G505" s="38"/>
      <c r="H505" s="38"/>
      <c r="I505" s="38"/>
      <c r="J505" s="38"/>
    </row>
    <row r="506" spans="1:10" ht="15.75" customHeight="1">
      <c r="A506" s="37"/>
      <c r="B506" s="37"/>
      <c r="D506" s="37"/>
      <c r="E506" s="34"/>
      <c r="F506" s="34"/>
      <c r="G506" s="38"/>
      <c r="H506" s="38"/>
      <c r="I506" s="38"/>
      <c r="J506" s="38"/>
    </row>
    <row r="507" spans="1:10" ht="15.75" customHeight="1">
      <c r="A507" s="37"/>
      <c r="B507" s="37"/>
      <c r="D507" s="37"/>
      <c r="E507" s="34"/>
      <c r="F507" s="34"/>
      <c r="G507" s="38"/>
      <c r="H507" s="38"/>
      <c r="I507" s="38"/>
      <c r="J507" s="38"/>
    </row>
    <row r="508" spans="1:10" ht="15.75" customHeight="1">
      <c r="A508" s="37"/>
      <c r="B508" s="37"/>
      <c r="D508" s="37"/>
      <c r="E508" s="34"/>
      <c r="F508" s="34"/>
      <c r="G508" s="38"/>
      <c r="H508" s="38"/>
      <c r="I508" s="38"/>
      <c r="J508" s="38"/>
    </row>
    <row r="509" spans="1:10" ht="15.75" customHeight="1">
      <c r="A509" s="37"/>
      <c r="B509" s="37"/>
      <c r="D509" s="37"/>
      <c r="E509" s="34"/>
      <c r="F509" s="34"/>
      <c r="G509" s="38"/>
      <c r="H509" s="38"/>
      <c r="I509" s="38"/>
      <c r="J509" s="38"/>
    </row>
    <row r="510" spans="1:10" ht="15.75" customHeight="1">
      <c r="A510" s="37"/>
      <c r="B510" s="37"/>
      <c r="D510" s="37"/>
      <c r="E510" s="34"/>
      <c r="F510" s="34"/>
      <c r="G510" s="38"/>
      <c r="H510" s="38"/>
      <c r="I510" s="38"/>
      <c r="J510" s="38"/>
    </row>
    <row r="511" spans="1:10" ht="15.75" customHeight="1">
      <c r="A511" s="37"/>
      <c r="B511" s="37"/>
      <c r="D511" s="37"/>
      <c r="E511" s="34"/>
      <c r="F511" s="34"/>
      <c r="G511" s="38"/>
      <c r="H511" s="38"/>
      <c r="I511" s="38"/>
      <c r="J511" s="38"/>
    </row>
    <row r="512" spans="1:10" ht="15.75" customHeight="1">
      <c r="A512" s="37"/>
      <c r="B512" s="37"/>
      <c r="D512" s="37"/>
      <c r="E512" s="34"/>
      <c r="F512" s="34"/>
      <c r="G512" s="38"/>
      <c r="H512" s="38"/>
      <c r="I512" s="38"/>
      <c r="J512" s="38"/>
    </row>
    <row r="513" spans="1:10" ht="15.75" customHeight="1">
      <c r="A513" s="37"/>
      <c r="B513" s="37"/>
      <c r="D513" s="37"/>
      <c r="E513" s="34"/>
      <c r="F513" s="34"/>
      <c r="G513" s="38"/>
      <c r="H513" s="38"/>
      <c r="I513" s="38"/>
      <c r="J513" s="38"/>
    </row>
    <row r="514" spans="1:10" ht="15.75" customHeight="1">
      <c r="A514" s="37"/>
      <c r="B514" s="37"/>
      <c r="D514" s="37"/>
      <c r="E514" s="34"/>
      <c r="F514" s="34"/>
      <c r="G514" s="38"/>
      <c r="H514" s="38"/>
      <c r="I514" s="38"/>
      <c r="J514" s="38"/>
    </row>
    <row r="515" spans="1:10" ht="15.75" customHeight="1">
      <c r="A515" s="37"/>
      <c r="B515" s="37"/>
      <c r="D515" s="37"/>
      <c r="E515" s="34"/>
      <c r="F515" s="34"/>
      <c r="G515" s="38"/>
      <c r="H515" s="38"/>
      <c r="I515" s="38"/>
      <c r="J515" s="38"/>
    </row>
    <row r="516" spans="1:10" ht="15.75" customHeight="1">
      <c r="A516" s="37"/>
      <c r="B516" s="37"/>
      <c r="D516" s="37"/>
      <c r="E516" s="34"/>
      <c r="F516" s="34"/>
      <c r="G516" s="38"/>
      <c r="H516" s="38"/>
      <c r="I516" s="38"/>
      <c r="J516" s="38"/>
    </row>
    <row r="517" spans="1:10" ht="15.75" customHeight="1">
      <c r="A517" s="37"/>
      <c r="B517" s="37"/>
      <c r="D517" s="37"/>
      <c r="E517" s="34"/>
      <c r="F517" s="34"/>
      <c r="G517" s="38"/>
      <c r="H517" s="38"/>
      <c r="I517" s="38"/>
      <c r="J517" s="38"/>
    </row>
    <row r="518" spans="1:10" ht="15.75" customHeight="1">
      <c r="A518" s="37"/>
      <c r="B518" s="37"/>
      <c r="D518" s="37"/>
      <c r="E518" s="34"/>
      <c r="F518" s="34"/>
      <c r="G518" s="38"/>
      <c r="H518" s="38"/>
      <c r="I518" s="38"/>
      <c r="J518" s="38"/>
    </row>
    <row r="519" spans="1:10" ht="15.75" customHeight="1">
      <c r="A519" s="37"/>
      <c r="B519" s="37"/>
      <c r="D519" s="37"/>
      <c r="E519" s="34"/>
      <c r="F519" s="34"/>
      <c r="G519" s="38"/>
      <c r="H519" s="38"/>
      <c r="I519" s="38"/>
      <c r="J519" s="38"/>
    </row>
    <row r="520" spans="1:10" ht="15.75" customHeight="1">
      <c r="A520" s="37"/>
      <c r="B520" s="37"/>
      <c r="D520" s="37"/>
      <c r="E520" s="34"/>
      <c r="F520" s="34"/>
      <c r="G520" s="38"/>
      <c r="H520" s="38"/>
      <c r="I520" s="38"/>
      <c r="J520" s="38"/>
    </row>
    <row r="521" spans="1:10" ht="15.75" customHeight="1">
      <c r="A521" s="37"/>
      <c r="B521" s="37"/>
      <c r="D521" s="37"/>
      <c r="E521" s="34"/>
      <c r="F521" s="34"/>
      <c r="G521" s="38"/>
      <c r="H521" s="38"/>
      <c r="I521" s="38"/>
      <c r="J521" s="38"/>
    </row>
    <row r="522" spans="1:10" ht="15.75" customHeight="1">
      <c r="A522" s="37"/>
      <c r="B522" s="37"/>
      <c r="D522" s="37"/>
      <c r="E522" s="34"/>
      <c r="F522" s="34"/>
      <c r="G522" s="38"/>
      <c r="H522" s="38"/>
      <c r="I522" s="38"/>
      <c r="J522" s="38"/>
    </row>
    <row r="523" spans="1:10" ht="15.75" customHeight="1">
      <c r="A523" s="37"/>
      <c r="B523" s="37"/>
      <c r="D523" s="37"/>
      <c r="E523" s="34"/>
      <c r="F523" s="34"/>
      <c r="G523" s="38"/>
      <c r="H523" s="38"/>
      <c r="I523" s="38"/>
      <c r="J523" s="38"/>
    </row>
    <row r="524" spans="1:10" ht="15.75" customHeight="1">
      <c r="A524" s="37"/>
      <c r="B524" s="37"/>
      <c r="D524" s="37"/>
      <c r="E524" s="34"/>
      <c r="F524" s="34"/>
      <c r="G524" s="38"/>
      <c r="H524" s="38"/>
      <c r="I524" s="38"/>
      <c r="J524" s="38"/>
    </row>
    <row r="525" spans="1:10" ht="15.75" customHeight="1">
      <c r="A525" s="37"/>
      <c r="B525" s="37"/>
      <c r="D525" s="37"/>
      <c r="E525" s="34"/>
      <c r="F525" s="34"/>
      <c r="G525" s="38"/>
      <c r="H525" s="38"/>
      <c r="I525" s="38"/>
      <c r="J525" s="38"/>
    </row>
    <row r="526" spans="1:10" ht="15.75" customHeight="1">
      <c r="A526" s="37"/>
      <c r="B526" s="37"/>
      <c r="D526" s="37"/>
      <c r="E526" s="34"/>
      <c r="F526" s="34"/>
      <c r="G526" s="38"/>
      <c r="H526" s="38"/>
      <c r="I526" s="38"/>
      <c r="J526" s="38"/>
    </row>
    <row r="527" spans="1:10" ht="15.75" customHeight="1">
      <c r="A527" s="37"/>
      <c r="B527" s="37"/>
      <c r="D527" s="37"/>
      <c r="E527" s="34"/>
      <c r="F527" s="34"/>
      <c r="G527" s="38"/>
      <c r="H527" s="38"/>
      <c r="I527" s="38"/>
      <c r="J527" s="38"/>
    </row>
    <row r="528" spans="1:10" ht="15.75" customHeight="1">
      <c r="A528" s="37"/>
      <c r="B528" s="37"/>
      <c r="D528" s="37"/>
      <c r="E528" s="34"/>
      <c r="F528" s="34"/>
      <c r="G528" s="38"/>
      <c r="H528" s="38"/>
      <c r="I528" s="38"/>
      <c r="J528" s="38"/>
    </row>
    <row r="529" spans="1:10" ht="15.75" customHeight="1">
      <c r="A529" s="37"/>
      <c r="B529" s="37"/>
      <c r="D529" s="37"/>
      <c r="E529" s="34"/>
      <c r="F529" s="34"/>
      <c r="G529" s="38"/>
      <c r="H529" s="38"/>
      <c r="I529" s="38"/>
      <c r="J529" s="38"/>
    </row>
    <row r="530" spans="1:10" ht="15.75" customHeight="1">
      <c r="A530" s="37"/>
      <c r="B530" s="37"/>
      <c r="D530" s="37"/>
      <c r="E530" s="34"/>
      <c r="F530" s="34"/>
      <c r="G530" s="38"/>
      <c r="H530" s="38"/>
      <c r="I530" s="38"/>
      <c r="J530" s="38"/>
    </row>
    <row r="531" spans="1:10" ht="15.75" customHeight="1">
      <c r="A531" s="37"/>
      <c r="B531" s="37"/>
      <c r="D531" s="37"/>
      <c r="E531" s="34"/>
      <c r="F531" s="34"/>
      <c r="G531" s="38"/>
      <c r="H531" s="38"/>
      <c r="I531" s="38"/>
      <c r="J531" s="38"/>
    </row>
    <row r="532" spans="1:10" ht="15.75" customHeight="1">
      <c r="A532" s="37"/>
      <c r="B532" s="37"/>
      <c r="D532" s="37"/>
      <c r="E532" s="34"/>
      <c r="F532" s="34"/>
      <c r="G532" s="38"/>
      <c r="H532" s="38"/>
      <c r="I532" s="38"/>
      <c r="J532" s="38"/>
    </row>
    <row r="533" spans="1:10" ht="15.75" customHeight="1">
      <c r="A533" s="37"/>
      <c r="B533" s="37"/>
      <c r="D533" s="37"/>
      <c r="E533" s="34"/>
      <c r="F533" s="34"/>
      <c r="G533" s="38"/>
      <c r="H533" s="38"/>
      <c r="I533" s="38"/>
      <c r="J533" s="38"/>
    </row>
    <row r="534" spans="1:10" ht="15.75" customHeight="1">
      <c r="A534" s="37"/>
      <c r="B534" s="37"/>
      <c r="D534" s="37"/>
      <c r="E534" s="34"/>
      <c r="F534" s="34"/>
      <c r="G534" s="38"/>
      <c r="H534" s="38"/>
      <c r="I534" s="38"/>
      <c r="J534" s="38"/>
    </row>
    <row r="535" spans="1:10" ht="15.75" customHeight="1">
      <c r="A535" s="37"/>
      <c r="B535" s="37"/>
      <c r="D535" s="37"/>
      <c r="E535" s="34"/>
      <c r="F535" s="34"/>
      <c r="G535" s="38"/>
      <c r="H535" s="38"/>
      <c r="I535" s="38"/>
      <c r="J535" s="38"/>
    </row>
    <row r="536" spans="1:10" ht="15.75" customHeight="1">
      <c r="A536" s="37"/>
      <c r="B536" s="37"/>
      <c r="D536" s="37"/>
      <c r="E536" s="34"/>
      <c r="F536" s="34"/>
      <c r="G536" s="38"/>
      <c r="H536" s="38"/>
      <c r="I536" s="38"/>
      <c r="J536" s="38"/>
    </row>
    <row r="537" spans="1:10" ht="15.75" customHeight="1">
      <c r="A537" s="37"/>
      <c r="B537" s="37"/>
      <c r="D537" s="37"/>
      <c r="E537" s="34"/>
      <c r="F537" s="34"/>
      <c r="G537" s="38"/>
      <c r="H537" s="38"/>
      <c r="I537" s="38"/>
      <c r="J537" s="38"/>
    </row>
    <row r="538" spans="1:10" ht="15.75" customHeight="1">
      <c r="A538" s="37"/>
      <c r="B538" s="37"/>
      <c r="D538" s="37"/>
      <c r="E538" s="34"/>
      <c r="F538" s="34"/>
      <c r="G538" s="38"/>
      <c r="H538" s="38"/>
      <c r="I538" s="38"/>
      <c r="J538" s="38"/>
    </row>
    <row r="539" spans="1:10" ht="15.75" customHeight="1">
      <c r="A539" s="37"/>
      <c r="B539" s="37"/>
      <c r="D539" s="37"/>
      <c r="E539" s="34"/>
      <c r="F539" s="34"/>
      <c r="G539" s="38"/>
      <c r="H539" s="38"/>
      <c r="I539" s="38"/>
      <c r="J539" s="38"/>
    </row>
    <row r="540" spans="1:10" ht="15.75" customHeight="1">
      <c r="A540" s="37"/>
      <c r="B540" s="37"/>
      <c r="D540" s="37"/>
      <c r="E540" s="34"/>
      <c r="F540" s="34"/>
      <c r="G540" s="38"/>
      <c r="H540" s="38"/>
      <c r="I540" s="38"/>
      <c r="J540" s="38"/>
    </row>
    <row r="541" spans="1:10" ht="15.75" customHeight="1">
      <c r="A541" s="37"/>
      <c r="B541" s="37"/>
      <c r="D541" s="37"/>
      <c r="E541" s="34"/>
      <c r="F541" s="34"/>
      <c r="G541" s="38"/>
      <c r="H541" s="38"/>
      <c r="I541" s="38"/>
      <c r="J541" s="38"/>
    </row>
    <row r="542" spans="1:10" ht="15.75" customHeight="1">
      <c r="A542" s="37"/>
      <c r="B542" s="37"/>
      <c r="D542" s="37"/>
      <c r="E542" s="34"/>
      <c r="F542" s="34"/>
      <c r="G542" s="38"/>
      <c r="H542" s="38"/>
      <c r="I542" s="38"/>
      <c r="J542" s="38"/>
    </row>
    <row r="543" spans="1:10" ht="15.75" customHeight="1">
      <c r="A543" s="37"/>
      <c r="B543" s="37"/>
      <c r="D543" s="37"/>
      <c r="E543" s="34"/>
      <c r="F543" s="34"/>
      <c r="G543" s="38"/>
      <c r="H543" s="38"/>
      <c r="I543" s="38"/>
      <c r="J543" s="38"/>
    </row>
    <row r="544" spans="1:10" ht="15.75" customHeight="1">
      <c r="A544" s="37"/>
      <c r="B544" s="37"/>
      <c r="D544" s="37"/>
      <c r="E544" s="34"/>
      <c r="F544" s="34"/>
      <c r="G544" s="38"/>
      <c r="H544" s="38"/>
      <c r="I544" s="38"/>
      <c r="J544" s="38"/>
    </row>
    <row r="545" spans="1:10" ht="15.75" customHeight="1">
      <c r="A545" s="37"/>
      <c r="B545" s="37"/>
      <c r="D545" s="37"/>
      <c r="E545" s="34"/>
      <c r="F545" s="34"/>
      <c r="G545" s="38"/>
      <c r="H545" s="38"/>
      <c r="I545" s="38"/>
      <c r="J545" s="38"/>
    </row>
    <row r="546" spans="1:10" ht="15.75" customHeight="1">
      <c r="A546" s="37"/>
      <c r="B546" s="37"/>
      <c r="D546" s="37"/>
      <c r="E546" s="34"/>
      <c r="F546" s="34"/>
      <c r="G546" s="38"/>
      <c r="H546" s="38"/>
      <c r="I546" s="38"/>
      <c r="J546" s="38"/>
    </row>
    <row r="547" spans="1:10" ht="15.75" customHeight="1">
      <c r="A547" s="37"/>
      <c r="B547" s="37"/>
      <c r="D547" s="37"/>
      <c r="E547" s="34"/>
      <c r="F547" s="34"/>
      <c r="G547" s="38"/>
      <c r="H547" s="38"/>
      <c r="I547" s="38"/>
      <c r="J547" s="38"/>
    </row>
    <row r="548" spans="1:10" ht="15.75" customHeight="1">
      <c r="A548" s="37"/>
      <c r="B548" s="37"/>
      <c r="D548" s="37"/>
      <c r="E548" s="34"/>
      <c r="F548" s="34"/>
      <c r="G548" s="38"/>
      <c r="H548" s="38"/>
      <c r="I548" s="38"/>
      <c r="J548" s="38"/>
    </row>
    <row r="549" spans="1:10" ht="15.75" customHeight="1">
      <c r="A549" s="37"/>
      <c r="B549" s="37"/>
      <c r="D549" s="37"/>
      <c r="E549" s="34"/>
      <c r="F549" s="34"/>
      <c r="G549" s="38"/>
      <c r="H549" s="38"/>
      <c r="I549" s="38"/>
      <c r="J549" s="38"/>
    </row>
    <row r="550" spans="1:10" ht="15.75" customHeight="1">
      <c r="A550" s="37"/>
      <c r="B550" s="37"/>
      <c r="D550" s="37"/>
      <c r="E550" s="34"/>
      <c r="F550" s="34"/>
      <c r="G550" s="38"/>
      <c r="H550" s="38"/>
      <c r="I550" s="38"/>
      <c r="J550" s="38"/>
    </row>
    <row r="551" spans="1:10" ht="15.75" customHeight="1">
      <c r="A551" s="37"/>
      <c r="B551" s="37"/>
      <c r="D551" s="37"/>
      <c r="E551" s="34"/>
      <c r="F551" s="34"/>
      <c r="G551" s="38"/>
      <c r="H551" s="38"/>
      <c r="I551" s="38"/>
      <c r="J551" s="38"/>
    </row>
    <row r="552" spans="1:10" ht="15.75" customHeight="1">
      <c r="A552" s="37"/>
      <c r="B552" s="37"/>
      <c r="D552" s="37"/>
      <c r="E552" s="34"/>
      <c r="F552" s="34"/>
      <c r="G552" s="38"/>
      <c r="H552" s="38"/>
      <c r="I552" s="38"/>
      <c r="J552" s="38"/>
    </row>
    <row r="553" spans="1:10" ht="15.75" customHeight="1">
      <c r="A553" s="37"/>
      <c r="B553" s="37"/>
      <c r="D553" s="37"/>
      <c r="E553" s="34"/>
      <c r="F553" s="34"/>
      <c r="G553" s="38"/>
      <c r="H553" s="38"/>
      <c r="I553" s="38"/>
      <c r="J553" s="38"/>
    </row>
    <row r="554" spans="1:10" ht="15.75" customHeight="1">
      <c r="A554" s="37"/>
      <c r="B554" s="37"/>
      <c r="D554" s="37"/>
      <c r="E554" s="34"/>
      <c r="F554" s="34"/>
      <c r="G554" s="38"/>
      <c r="H554" s="38"/>
      <c r="I554" s="38"/>
      <c r="J554" s="38"/>
    </row>
    <row r="555" spans="1:10" ht="15.75" customHeight="1">
      <c r="A555" s="37"/>
      <c r="B555" s="37"/>
      <c r="D555" s="37"/>
      <c r="E555" s="34"/>
      <c r="F555" s="34"/>
      <c r="G555" s="38"/>
      <c r="H555" s="38"/>
      <c r="I555" s="38"/>
      <c r="J555" s="38"/>
    </row>
    <row r="556" spans="1:10" ht="15.75" customHeight="1">
      <c r="A556" s="37"/>
      <c r="B556" s="37"/>
      <c r="D556" s="37"/>
      <c r="E556" s="34"/>
      <c r="F556" s="34"/>
      <c r="G556" s="38"/>
      <c r="H556" s="38"/>
      <c r="I556" s="38"/>
      <c r="J556" s="38"/>
    </row>
    <row r="557" spans="1:10" ht="15.75" customHeight="1">
      <c r="A557" s="37"/>
      <c r="B557" s="37"/>
      <c r="D557" s="37"/>
      <c r="E557" s="34"/>
      <c r="F557" s="34"/>
      <c r="G557" s="38"/>
      <c r="H557" s="38"/>
      <c r="I557" s="38"/>
      <c r="J557" s="38"/>
    </row>
    <row r="558" spans="1:10" ht="15.75" customHeight="1">
      <c r="A558" s="37"/>
      <c r="B558" s="37"/>
      <c r="D558" s="37"/>
      <c r="E558" s="34"/>
      <c r="F558" s="34"/>
      <c r="G558" s="38"/>
      <c r="H558" s="38"/>
      <c r="I558" s="38"/>
      <c r="J558" s="38"/>
    </row>
    <row r="559" spans="1:10" ht="15.75" customHeight="1">
      <c r="A559" s="37"/>
      <c r="B559" s="37"/>
      <c r="D559" s="37"/>
      <c r="E559" s="34"/>
      <c r="F559" s="34"/>
      <c r="G559" s="38"/>
      <c r="H559" s="38"/>
      <c r="I559" s="38"/>
      <c r="J559" s="38"/>
    </row>
    <row r="560" spans="1:10" ht="15.75" customHeight="1">
      <c r="A560" s="37"/>
      <c r="B560" s="37"/>
      <c r="D560" s="37"/>
      <c r="E560" s="34"/>
      <c r="F560" s="34"/>
      <c r="G560" s="38"/>
      <c r="H560" s="38"/>
      <c r="I560" s="38"/>
      <c r="J560" s="38"/>
    </row>
    <row r="561" spans="1:10" ht="15.75" customHeight="1">
      <c r="A561" s="37"/>
      <c r="B561" s="37"/>
      <c r="D561" s="37"/>
      <c r="E561" s="34"/>
      <c r="F561" s="34"/>
      <c r="G561" s="38"/>
      <c r="H561" s="38"/>
      <c r="I561" s="38"/>
      <c r="J561" s="38"/>
    </row>
    <row r="562" spans="1:10" ht="15.75" customHeight="1">
      <c r="A562" s="37"/>
      <c r="B562" s="37"/>
      <c r="D562" s="37"/>
      <c r="E562" s="34"/>
      <c r="F562" s="34"/>
      <c r="G562" s="38"/>
      <c r="H562" s="38"/>
      <c r="I562" s="38"/>
      <c r="J562" s="38"/>
    </row>
    <row r="563" spans="1:10" ht="15.75" customHeight="1">
      <c r="A563" s="37"/>
      <c r="B563" s="37"/>
      <c r="D563" s="37"/>
      <c r="E563" s="34"/>
      <c r="F563" s="34"/>
      <c r="G563" s="38"/>
      <c r="H563" s="38"/>
      <c r="I563" s="38"/>
      <c r="J563" s="38"/>
    </row>
    <row r="564" spans="1:10" ht="15.75" customHeight="1">
      <c r="A564" s="37"/>
      <c r="B564" s="37"/>
      <c r="D564" s="37"/>
      <c r="E564" s="34"/>
      <c r="F564" s="34"/>
      <c r="G564" s="38"/>
      <c r="H564" s="38"/>
      <c r="I564" s="38"/>
      <c r="J564" s="38"/>
    </row>
    <row r="565" spans="1:10" ht="15.75" customHeight="1">
      <c r="A565" s="37"/>
      <c r="B565" s="37"/>
      <c r="D565" s="37"/>
      <c r="E565" s="34"/>
      <c r="F565" s="34"/>
      <c r="G565" s="38"/>
      <c r="H565" s="38"/>
      <c r="I565" s="38"/>
      <c r="J565" s="38"/>
    </row>
    <row r="566" spans="1:10" ht="15.75" customHeight="1">
      <c r="A566" s="37"/>
      <c r="B566" s="37"/>
      <c r="D566" s="37"/>
      <c r="E566" s="34"/>
      <c r="F566" s="34"/>
      <c r="G566" s="38"/>
      <c r="H566" s="38"/>
      <c r="I566" s="38"/>
      <c r="J566" s="38"/>
    </row>
    <row r="567" spans="1:10" ht="15.75" customHeight="1">
      <c r="A567" s="37"/>
      <c r="B567" s="37"/>
      <c r="D567" s="37"/>
      <c r="E567" s="34"/>
      <c r="F567" s="34"/>
      <c r="G567" s="38"/>
      <c r="H567" s="38"/>
      <c r="I567" s="38"/>
      <c r="J567" s="38"/>
    </row>
    <row r="568" spans="1:10" ht="15.75" customHeight="1">
      <c r="A568" s="37"/>
      <c r="B568" s="37"/>
      <c r="D568" s="37"/>
      <c r="E568" s="34"/>
      <c r="F568" s="34"/>
      <c r="G568" s="38"/>
      <c r="H568" s="38"/>
      <c r="I568" s="38"/>
      <c r="J568" s="38"/>
    </row>
    <row r="569" spans="1:10" ht="15.75" customHeight="1">
      <c r="A569" s="37"/>
      <c r="B569" s="37"/>
      <c r="D569" s="37"/>
      <c r="E569" s="34"/>
      <c r="F569" s="34"/>
      <c r="G569" s="38"/>
      <c r="H569" s="38"/>
      <c r="I569" s="38"/>
      <c r="J569" s="38"/>
    </row>
    <row r="570" spans="1:10" ht="15.75" customHeight="1">
      <c r="A570" s="37"/>
      <c r="B570" s="37"/>
      <c r="D570" s="37"/>
      <c r="E570" s="34"/>
      <c r="F570" s="34"/>
      <c r="G570" s="38"/>
      <c r="H570" s="38"/>
      <c r="I570" s="38"/>
      <c r="J570" s="38"/>
    </row>
    <row r="571" spans="1:10" ht="15.75" customHeight="1">
      <c r="A571" s="37"/>
      <c r="B571" s="37"/>
      <c r="D571" s="37"/>
      <c r="E571" s="34"/>
      <c r="F571" s="34"/>
      <c r="G571" s="38"/>
      <c r="H571" s="38"/>
      <c r="I571" s="38"/>
      <c r="J571" s="38"/>
    </row>
    <row r="572" spans="1:10" ht="15.75" customHeight="1">
      <c r="A572" s="37"/>
      <c r="B572" s="37"/>
      <c r="D572" s="37"/>
      <c r="E572" s="34"/>
      <c r="F572" s="34"/>
      <c r="G572" s="38"/>
      <c r="H572" s="38"/>
      <c r="I572" s="38"/>
      <c r="J572" s="38"/>
    </row>
    <row r="573" spans="1:10" ht="15.75" customHeight="1">
      <c r="A573" s="37"/>
      <c r="B573" s="37"/>
      <c r="D573" s="37"/>
      <c r="E573" s="34"/>
      <c r="F573" s="34"/>
      <c r="G573" s="38"/>
      <c r="H573" s="38"/>
      <c r="I573" s="38"/>
      <c r="J573" s="38"/>
    </row>
    <row r="574" spans="1:10" ht="15.75" customHeight="1">
      <c r="A574" s="37"/>
      <c r="B574" s="37"/>
      <c r="D574" s="37"/>
      <c r="E574" s="34"/>
      <c r="F574" s="34"/>
      <c r="G574" s="38"/>
      <c r="H574" s="38"/>
      <c r="I574" s="38"/>
      <c r="J574" s="38"/>
    </row>
    <row r="575" spans="1:10" ht="15.75" customHeight="1">
      <c r="A575" s="37"/>
      <c r="B575" s="37"/>
      <c r="D575" s="37"/>
      <c r="E575" s="34"/>
      <c r="F575" s="34"/>
      <c r="G575" s="38"/>
      <c r="H575" s="38"/>
      <c r="I575" s="38"/>
      <c r="J575" s="38"/>
    </row>
    <row r="576" spans="1:10" ht="15.75" customHeight="1">
      <c r="A576" s="37"/>
      <c r="B576" s="37"/>
      <c r="D576" s="37"/>
      <c r="E576" s="34"/>
      <c r="F576" s="34"/>
      <c r="G576" s="38"/>
      <c r="H576" s="38"/>
      <c r="I576" s="38"/>
      <c r="J576" s="38"/>
    </row>
    <row r="577" spans="1:10" ht="15.75" customHeight="1">
      <c r="A577" s="37"/>
      <c r="B577" s="37"/>
      <c r="D577" s="37"/>
      <c r="E577" s="34"/>
      <c r="F577" s="34"/>
      <c r="G577" s="38"/>
      <c r="H577" s="38"/>
      <c r="I577" s="38"/>
      <c r="J577" s="38"/>
    </row>
    <row r="578" spans="1:10" ht="15.75" customHeight="1">
      <c r="A578" s="37"/>
      <c r="B578" s="37"/>
      <c r="D578" s="37"/>
      <c r="E578" s="34"/>
      <c r="F578" s="34"/>
      <c r="G578" s="38"/>
      <c r="H578" s="38"/>
      <c r="I578" s="38"/>
      <c r="J578" s="38"/>
    </row>
    <row r="579" spans="1:10" ht="15.75" customHeight="1">
      <c r="A579" s="37"/>
      <c r="B579" s="37"/>
      <c r="D579" s="37"/>
      <c r="E579" s="34"/>
      <c r="F579" s="34"/>
      <c r="G579" s="38"/>
      <c r="H579" s="38"/>
      <c r="I579" s="38"/>
      <c r="J579" s="38"/>
    </row>
    <row r="580" spans="1:10" ht="15.75" customHeight="1">
      <c r="A580" s="37"/>
      <c r="B580" s="37"/>
      <c r="D580" s="37"/>
      <c r="E580" s="34"/>
      <c r="F580" s="34"/>
      <c r="G580" s="38"/>
      <c r="H580" s="38"/>
      <c r="I580" s="38"/>
      <c r="J580" s="38"/>
    </row>
    <row r="581" spans="1:10" ht="15.75" customHeight="1">
      <c r="A581" s="37"/>
      <c r="B581" s="37"/>
      <c r="D581" s="37"/>
      <c r="E581" s="34"/>
      <c r="F581" s="34"/>
      <c r="G581" s="38"/>
      <c r="H581" s="38"/>
      <c r="I581" s="38"/>
      <c r="J581" s="38"/>
    </row>
    <row r="582" spans="1:10" ht="15.75" customHeight="1">
      <c r="A582" s="37"/>
      <c r="B582" s="37"/>
      <c r="D582" s="37"/>
      <c r="E582" s="34"/>
      <c r="F582" s="34"/>
      <c r="G582" s="38"/>
      <c r="H582" s="38"/>
      <c r="I582" s="38"/>
      <c r="J582" s="38"/>
    </row>
    <row r="583" spans="1:10" ht="15.75" customHeight="1">
      <c r="A583" s="37"/>
      <c r="B583" s="37"/>
      <c r="D583" s="37"/>
      <c r="E583" s="34"/>
      <c r="F583" s="34"/>
      <c r="G583" s="38"/>
      <c r="H583" s="38"/>
      <c r="I583" s="38"/>
      <c r="J583" s="38"/>
    </row>
    <row r="584" spans="1:10" ht="15.75" customHeight="1">
      <c r="A584" s="37"/>
      <c r="B584" s="37"/>
      <c r="D584" s="37"/>
      <c r="E584" s="34"/>
      <c r="F584" s="34"/>
      <c r="G584" s="38"/>
      <c r="H584" s="38"/>
      <c r="I584" s="38"/>
      <c r="J584" s="38"/>
    </row>
    <row r="585" spans="1:10" ht="15.75" customHeight="1">
      <c r="A585" s="37"/>
      <c r="B585" s="37"/>
      <c r="D585" s="37"/>
      <c r="E585" s="34"/>
      <c r="F585" s="34"/>
      <c r="G585" s="38"/>
      <c r="H585" s="38"/>
      <c r="I585" s="38"/>
      <c r="J585" s="38"/>
    </row>
    <row r="586" spans="1:10" ht="15.75" customHeight="1">
      <c r="A586" s="37"/>
      <c r="B586" s="37"/>
      <c r="D586" s="37"/>
      <c r="E586" s="34"/>
      <c r="F586" s="34"/>
      <c r="G586" s="38"/>
      <c r="H586" s="38"/>
      <c r="I586" s="38"/>
      <c r="J586" s="38"/>
    </row>
    <row r="587" spans="1:10" ht="15.75" customHeight="1">
      <c r="A587" s="37"/>
      <c r="B587" s="37"/>
      <c r="D587" s="37"/>
      <c r="E587" s="34"/>
      <c r="F587" s="34"/>
      <c r="G587" s="38"/>
      <c r="H587" s="38"/>
      <c r="I587" s="38"/>
      <c r="J587" s="38"/>
    </row>
    <row r="588" spans="1:10" ht="15.75" customHeight="1">
      <c r="A588" s="37"/>
      <c r="B588" s="37"/>
      <c r="D588" s="37"/>
      <c r="E588" s="34"/>
      <c r="F588" s="34"/>
      <c r="G588" s="38"/>
      <c r="H588" s="38"/>
      <c r="I588" s="38"/>
      <c r="J588" s="38"/>
    </row>
    <row r="589" spans="1:10" ht="15.75" customHeight="1">
      <c r="A589" s="37"/>
      <c r="B589" s="37"/>
      <c r="D589" s="37"/>
      <c r="E589" s="34"/>
      <c r="F589" s="34"/>
      <c r="G589" s="38"/>
      <c r="H589" s="38"/>
      <c r="I589" s="38"/>
      <c r="J589" s="38"/>
    </row>
    <row r="590" spans="1:10" ht="15.75" customHeight="1">
      <c r="A590" s="37"/>
      <c r="B590" s="37"/>
      <c r="D590" s="37"/>
      <c r="E590" s="34"/>
      <c r="F590" s="34"/>
      <c r="G590" s="38"/>
      <c r="H590" s="38"/>
      <c r="I590" s="38"/>
      <c r="J590" s="38"/>
    </row>
    <row r="591" spans="1:10" ht="15.75" customHeight="1">
      <c r="A591" s="37"/>
      <c r="B591" s="37"/>
      <c r="D591" s="37"/>
      <c r="E591" s="34"/>
      <c r="F591" s="34"/>
      <c r="G591" s="38"/>
      <c r="H591" s="38"/>
      <c r="I591" s="38"/>
      <c r="J591" s="38"/>
    </row>
    <row r="592" spans="1:10" ht="15.75" customHeight="1">
      <c r="A592" s="37"/>
      <c r="B592" s="37"/>
      <c r="D592" s="37"/>
      <c r="E592" s="34"/>
      <c r="F592" s="34"/>
      <c r="G592" s="38"/>
      <c r="H592" s="38"/>
      <c r="I592" s="38"/>
      <c r="J592" s="38"/>
    </row>
    <row r="593" spans="1:10" ht="15.75" customHeight="1">
      <c r="A593" s="37"/>
      <c r="B593" s="37"/>
      <c r="D593" s="37"/>
      <c r="E593" s="34"/>
      <c r="F593" s="34"/>
      <c r="G593" s="38"/>
      <c r="H593" s="38"/>
      <c r="I593" s="38"/>
      <c r="J593" s="38"/>
    </row>
    <row r="594" spans="1:10" ht="15.75" customHeight="1">
      <c r="A594" s="37"/>
      <c r="B594" s="37"/>
      <c r="D594" s="37"/>
      <c r="E594" s="34"/>
      <c r="F594" s="34"/>
      <c r="G594" s="38"/>
      <c r="H594" s="38"/>
      <c r="I594" s="38"/>
      <c r="J594" s="38"/>
    </row>
    <row r="595" spans="1:10" ht="15.75" customHeight="1">
      <c r="A595" s="37"/>
      <c r="B595" s="37"/>
      <c r="D595" s="37"/>
      <c r="E595" s="34"/>
      <c r="F595" s="34"/>
      <c r="G595" s="38"/>
      <c r="H595" s="38"/>
      <c r="I595" s="38"/>
      <c r="J595" s="38"/>
    </row>
    <row r="596" spans="1:10" ht="15.75" customHeight="1">
      <c r="A596" s="37"/>
      <c r="B596" s="37"/>
      <c r="D596" s="37"/>
      <c r="E596" s="34"/>
      <c r="F596" s="34"/>
      <c r="G596" s="38"/>
      <c r="H596" s="38"/>
      <c r="I596" s="38"/>
      <c r="J596" s="38"/>
    </row>
    <row r="597" spans="1:10" ht="15.75" customHeight="1">
      <c r="A597" s="37"/>
      <c r="B597" s="37"/>
      <c r="D597" s="37"/>
      <c r="E597" s="34"/>
      <c r="F597" s="34"/>
      <c r="G597" s="38"/>
      <c r="H597" s="38"/>
      <c r="I597" s="38"/>
      <c r="J597" s="38"/>
    </row>
    <row r="598" spans="1:10" ht="15.75" customHeight="1">
      <c r="A598" s="37"/>
      <c r="B598" s="37"/>
      <c r="D598" s="37"/>
      <c r="E598" s="34"/>
      <c r="F598" s="34"/>
      <c r="G598" s="38"/>
      <c r="H598" s="38"/>
      <c r="I598" s="38"/>
      <c r="J598" s="38"/>
    </row>
    <row r="599" spans="1:10" ht="15.75" customHeight="1">
      <c r="A599" s="37"/>
      <c r="B599" s="37"/>
      <c r="D599" s="37"/>
      <c r="E599" s="34"/>
      <c r="F599" s="34"/>
      <c r="G599" s="38"/>
      <c r="H599" s="38"/>
      <c r="I599" s="38"/>
      <c r="J599" s="38"/>
    </row>
    <row r="600" spans="1:10" ht="15.75" customHeight="1">
      <c r="A600" s="37"/>
      <c r="B600" s="37"/>
      <c r="D600" s="37"/>
      <c r="E600" s="34"/>
      <c r="F600" s="34"/>
      <c r="G600" s="38"/>
      <c r="H600" s="38"/>
      <c r="I600" s="38"/>
      <c r="J600" s="38"/>
    </row>
    <row r="601" spans="1:10" ht="15.75" customHeight="1">
      <c r="A601" s="37"/>
      <c r="B601" s="37"/>
      <c r="D601" s="37"/>
      <c r="E601" s="34"/>
      <c r="F601" s="34"/>
      <c r="G601" s="38"/>
      <c r="H601" s="38"/>
      <c r="I601" s="38"/>
      <c r="J601" s="38"/>
    </row>
    <row r="602" spans="1:10" ht="15.75" customHeight="1">
      <c r="A602" s="37"/>
      <c r="B602" s="37"/>
      <c r="D602" s="37"/>
      <c r="E602" s="34"/>
      <c r="F602" s="34"/>
      <c r="G602" s="38"/>
      <c r="H602" s="38"/>
      <c r="I602" s="38"/>
      <c r="J602" s="38"/>
    </row>
    <row r="603" spans="1:10" ht="15.75" customHeight="1">
      <c r="A603" s="37"/>
      <c r="B603" s="37"/>
      <c r="D603" s="37"/>
      <c r="E603" s="34"/>
      <c r="F603" s="34"/>
      <c r="G603" s="38"/>
      <c r="H603" s="38"/>
      <c r="I603" s="38"/>
      <c r="J603" s="38"/>
    </row>
    <row r="604" spans="1:10" ht="15.75" customHeight="1">
      <c r="A604" s="37"/>
      <c r="B604" s="37"/>
      <c r="D604" s="37"/>
      <c r="E604" s="34"/>
      <c r="F604" s="34"/>
      <c r="G604" s="38"/>
      <c r="H604" s="38"/>
      <c r="I604" s="38"/>
      <c r="J604" s="38"/>
    </row>
    <row r="605" spans="1:10" ht="15.75" customHeight="1">
      <c r="A605" s="37"/>
      <c r="B605" s="37"/>
      <c r="D605" s="37"/>
      <c r="E605" s="34"/>
      <c r="F605" s="34"/>
      <c r="G605" s="38"/>
      <c r="H605" s="38"/>
      <c r="I605" s="38"/>
      <c r="J605" s="38"/>
    </row>
    <row r="606" spans="1:10" ht="15.75" customHeight="1">
      <c r="A606" s="37"/>
      <c r="B606" s="37"/>
      <c r="D606" s="37"/>
      <c r="E606" s="34"/>
      <c r="F606" s="34"/>
      <c r="G606" s="38"/>
      <c r="H606" s="38"/>
      <c r="I606" s="38"/>
      <c r="J606" s="38"/>
    </row>
    <row r="607" spans="1:10" ht="15.75" customHeight="1">
      <c r="A607" s="37"/>
      <c r="B607" s="37"/>
      <c r="D607" s="37"/>
      <c r="E607" s="34"/>
      <c r="F607" s="34"/>
      <c r="G607" s="38"/>
      <c r="H607" s="38"/>
      <c r="I607" s="38"/>
      <c r="J607" s="38"/>
    </row>
    <row r="608" spans="1:10" ht="15.75" customHeight="1">
      <c r="A608" s="37"/>
      <c r="B608" s="37"/>
      <c r="D608" s="37"/>
      <c r="E608" s="34"/>
      <c r="F608" s="34"/>
      <c r="G608" s="38"/>
      <c r="H608" s="38"/>
      <c r="I608" s="38"/>
      <c r="J608" s="38"/>
    </row>
    <row r="609" spans="1:10" ht="15.75" customHeight="1">
      <c r="A609" s="37"/>
      <c r="B609" s="37"/>
      <c r="D609" s="37"/>
      <c r="E609" s="34"/>
      <c r="F609" s="34"/>
      <c r="G609" s="38"/>
      <c r="H609" s="38"/>
      <c r="I609" s="38"/>
      <c r="J609" s="38"/>
    </row>
    <row r="610" spans="1:10" ht="15.75" customHeight="1">
      <c r="A610" s="37"/>
      <c r="B610" s="37"/>
      <c r="D610" s="37"/>
      <c r="E610" s="34"/>
      <c r="F610" s="34"/>
      <c r="G610" s="38"/>
      <c r="H610" s="38"/>
      <c r="I610" s="38"/>
      <c r="J610" s="38"/>
    </row>
    <row r="611" spans="1:10" ht="15.75" customHeight="1">
      <c r="A611" s="37"/>
      <c r="B611" s="37"/>
      <c r="D611" s="37"/>
      <c r="E611" s="34"/>
      <c r="F611" s="34"/>
      <c r="G611" s="38"/>
      <c r="H611" s="38"/>
      <c r="I611" s="38"/>
      <c r="J611" s="38"/>
    </row>
    <row r="612" spans="1:10" ht="15.75" customHeight="1">
      <c r="A612" s="37"/>
      <c r="B612" s="37"/>
      <c r="D612" s="37"/>
      <c r="E612" s="34"/>
      <c r="F612" s="34"/>
      <c r="G612" s="38"/>
      <c r="H612" s="38"/>
      <c r="I612" s="38"/>
      <c r="J612" s="38"/>
    </row>
    <row r="613" spans="1:10" ht="15.75" customHeight="1">
      <c r="A613" s="37"/>
      <c r="B613" s="37"/>
      <c r="D613" s="37"/>
      <c r="E613" s="34"/>
      <c r="F613" s="34"/>
      <c r="G613" s="38"/>
      <c r="H613" s="38"/>
      <c r="I613" s="38"/>
      <c r="J613" s="38"/>
    </row>
    <row r="614" spans="1:10" ht="15.75" customHeight="1">
      <c r="A614" s="37"/>
      <c r="B614" s="37"/>
      <c r="D614" s="37"/>
      <c r="E614" s="34"/>
      <c r="F614" s="34"/>
      <c r="G614" s="38"/>
      <c r="H614" s="38"/>
      <c r="I614" s="38"/>
      <c r="J614" s="38"/>
    </row>
    <row r="615" spans="1:10" ht="15.75" customHeight="1">
      <c r="A615" s="37"/>
      <c r="B615" s="37"/>
      <c r="D615" s="37"/>
      <c r="E615" s="34"/>
      <c r="F615" s="34"/>
      <c r="G615" s="38"/>
      <c r="H615" s="38"/>
      <c r="I615" s="38"/>
      <c r="J615" s="38"/>
    </row>
    <row r="616" spans="1:10" ht="15.75" customHeight="1">
      <c r="A616" s="37"/>
      <c r="B616" s="37"/>
      <c r="D616" s="37"/>
      <c r="E616" s="34"/>
      <c r="F616" s="34"/>
      <c r="G616" s="38"/>
      <c r="H616" s="38"/>
      <c r="I616" s="38"/>
      <c r="J616" s="38"/>
    </row>
    <row r="617" spans="1:10" ht="15.75" customHeight="1">
      <c r="A617" s="37"/>
      <c r="B617" s="37"/>
      <c r="D617" s="37"/>
      <c r="E617" s="34"/>
      <c r="F617" s="34"/>
      <c r="G617" s="38"/>
      <c r="H617" s="38"/>
      <c r="I617" s="38"/>
      <c r="J617" s="38"/>
    </row>
    <row r="618" spans="1:10" ht="15.75" customHeight="1">
      <c r="A618" s="37"/>
      <c r="B618" s="37"/>
      <c r="D618" s="37"/>
      <c r="E618" s="34"/>
      <c r="F618" s="34"/>
      <c r="G618" s="38"/>
      <c r="H618" s="38"/>
      <c r="I618" s="38"/>
      <c r="J618" s="38"/>
    </row>
    <row r="619" spans="1:10" ht="15.75" customHeight="1">
      <c r="A619" s="37"/>
      <c r="B619" s="37"/>
      <c r="D619" s="37"/>
      <c r="E619" s="34"/>
      <c r="F619" s="34"/>
      <c r="G619" s="38"/>
      <c r="H619" s="38"/>
      <c r="I619" s="38"/>
      <c r="J619" s="38"/>
    </row>
    <row r="620" spans="1:10" ht="15.75" customHeight="1">
      <c r="A620" s="37"/>
      <c r="B620" s="37"/>
      <c r="D620" s="37"/>
      <c r="E620" s="34"/>
      <c r="F620" s="34"/>
      <c r="G620" s="38"/>
      <c r="H620" s="38"/>
      <c r="I620" s="38"/>
      <c r="J620" s="38"/>
    </row>
    <row r="621" spans="1:10" ht="15.75" customHeight="1">
      <c r="A621" s="37"/>
      <c r="B621" s="37"/>
      <c r="D621" s="37"/>
      <c r="E621" s="34"/>
      <c r="F621" s="34"/>
      <c r="G621" s="38"/>
      <c r="H621" s="38"/>
      <c r="I621" s="38"/>
      <c r="J621" s="38"/>
    </row>
    <row r="622" spans="1:10" ht="15.75" customHeight="1">
      <c r="A622" s="37"/>
      <c r="B622" s="37"/>
      <c r="D622" s="37"/>
      <c r="E622" s="34"/>
      <c r="F622" s="34"/>
      <c r="G622" s="38"/>
      <c r="H622" s="38"/>
      <c r="I622" s="38"/>
      <c r="J622" s="38"/>
    </row>
    <row r="623" spans="1:10" ht="15.75" customHeight="1">
      <c r="A623" s="37"/>
      <c r="B623" s="37"/>
      <c r="D623" s="37"/>
      <c r="E623" s="34"/>
      <c r="F623" s="34"/>
      <c r="G623" s="38"/>
      <c r="H623" s="38"/>
      <c r="I623" s="38"/>
      <c r="J623" s="38"/>
    </row>
    <row r="624" spans="1:10" ht="15.75" customHeight="1">
      <c r="A624" s="37"/>
      <c r="B624" s="37"/>
      <c r="D624" s="37"/>
      <c r="E624" s="34"/>
      <c r="F624" s="34"/>
      <c r="G624" s="38"/>
      <c r="H624" s="38"/>
      <c r="I624" s="38"/>
      <c r="J624" s="38"/>
    </row>
    <row r="625" spans="1:10" ht="15.75" customHeight="1">
      <c r="A625" s="37"/>
      <c r="B625" s="37"/>
      <c r="D625" s="37"/>
      <c r="E625" s="34"/>
      <c r="F625" s="34"/>
      <c r="G625" s="38"/>
      <c r="H625" s="38"/>
      <c r="I625" s="38"/>
      <c r="J625" s="38"/>
    </row>
    <row r="626" spans="1:10" ht="15.75" customHeight="1">
      <c r="A626" s="37"/>
      <c r="B626" s="37"/>
      <c r="D626" s="37"/>
      <c r="E626" s="34"/>
      <c r="F626" s="34"/>
      <c r="G626" s="38"/>
      <c r="H626" s="38"/>
      <c r="I626" s="38"/>
      <c r="J626" s="38"/>
    </row>
    <row r="627" spans="1:10" ht="15.75" customHeight="1">
      <c r="A627" s="37"/>
      <c r="B627" s="37"/>
      <c r="D627" s="37"/>
      <c r="E627" s="34"/>
      <c r="F627" s="34"/>
      <c r="G627" s="38"/>
      <c r="H627" s="38"/>
      <c r="I627" s="38"/>
      <c r="J627" s="38"/>
    </row>
    <row r="628" spans="1:10" ht="15.75" customHeight="1">
      <c r="A628" s="37"/>
      <c r="B628" s="37"/>
      <c r="D628" s="37"/>
      <c r="E628" s="34"/>
      <c r="F628" s="34"/>
      <c r="G628" s="38"/>
      <c r="H628" s="38"/>
      <c r="I628" s="38"/>
      <c r="J628" s="38"/>
    </row>
    <row r="629" spans="1:10" ht="15.75" customHeight="1">
      <c r="A629" s="37"/>
      <c r="B629" s="37"/>
      <c r="D629" s="37"/>
      <c r="E629" s="34"/>
      <c r="F629" s="34"/>
      <c r="G629" s="38"/>
      <c r="H629" s="38"/>
      <c r="I629" s="38"/>
      <c r="J629" s="38"/>
    </row>
    <row r="630" spans="1:10" ht="15.75" customHeight="1">
      <c r="A630" s="37"/>
      <c r="B630" s="37"/>
      <c r="D630" s="37"/>
      <c r="E630" s="34"/>
      <c r="F630" s="34"/>
      <c r="G630" s="38"/>
      <c r="H630" s="38"/>
      <c r="I630" s="38"/>
      <c r="J630" s="38"/>
    </row>
    <row r="631" spans="1:10" ht="15.75" customHeight="1">
      <c r="A631" s="37"/>
      <c r="B631" s="37"/>
      <c r="D631" s="37"/>
      <c r="E631" s="34"/>
      <c r="F631" s="34"/>
      <c r="G631" s="38"/>
      <c r="H631" s="38"/>
      <c r="I631" s="38"/>
      <c r="J631" s="38"/>
    </row>
    <row r="632" spans="1:10" ht="15.75" customHeight="1">
      <c r="A632" s="37"/>
      <c r="B632" s="37"/>
      <c r="D632" s="37"/>
      <c r="E632" s="34"/>
      <c r="F632" s="34"/>
      <c r="G632" s="38"/>
      <c r="H632" s="38"/>
      <c r="I632" s="38"/>
      <c r="J632" s="38"/>
    </row>
    <row r="633" spans="1:10" ht="15.75" customHeight="1">
      <c r="A633" s="37"/>
      <c r="B633" s="37"/>
      <c r="D633" s="37"/>
      <c r="E633" s="34"/>
      <c r="F633" s="34"/>
      <c r="G633" s="38"/>
      <c r="H633" s="38"/>
      <c r="I633" s="38"/>
      <c r="J633" s="38"/>
    </row>
    <row r="634" spans="1:10" ht="15.75" customHeight="1">
      <c r="A634" s="37"/>
      <c r="B634" s="37"/>
      <c r="D634" s="37"/>
      <c r="E634" s="34"/>
      <c r="F634" s="34"/>
      <c r="G634" s="38"/>
      <c r="H634" s="38"/>
      <c r="I634" s="38"/>
      <c r="J634" s="38"/>
    </row>
    <row r="635" spans="1:10" ht="15.75" customHeight="1">
      <c r="A635" s="37"/>
      <c r="B635" s="37"/>
      <c r="D635" s="37"/>
      <c r="E635" s="34"/>
      <c r="F635" s="34"/>
      <c r="G635" s="38"/>
      <c r="H635" s="38"/>
      <c r="I635" s="38"/>
      <c r="J635" s="38"/>
    </row>
    <row r="636" spans="1:10" ht="15.75" customHeight="1">
      <c r="A636" s="37"/>
      <c r="B636" s="37"/>
      <c r="D636" s="37"/>
      <c r="E636" s="34"/>
      <c r="F636" s="34"/>
      <c r="G636" s="38"/>
      <c r="H636" s="38"/>
      <c r="I636" s="38"/>
      <c r="J636" s="38"/>
    </row>
    <row r="637" spans="1:10" ht="15.75" customHeight="1">
      <c r="A637" s="37"/>
      <c r="B637" s="37"/>
      <c r="D637" s="37"/>
      <c r="E637" s="34"/>
      <c r="F637" s="34"/>
      <c r="G637" s="38"/>
      <c r="H637" s="38"/>
      <c r="I637" s="38"/>
      <c r="J637" s="38"/>
    </row>
    <row r="638" spans="1:10" ht="15.75" customHeight="1">
      <c r="A638" s="37"/>
      <c r="B638" s="37"/>
      <c r="D638" s="37"/>
      <c r="E638" s="34"/>
      <c r="F638" s="34"/>
      <c r="G638" s="38"/>
      <c r="H638" s="38"/>
      <c r="I638" s="38"/>
      <c r="J638" s="38"/>
    </row>
    <row r="639" spans="1:10" ht="15.75" customHeight="1">
      <c r="A639" s="37"/>
      <c r="B639" s="37"/>
      <c r="D639" s="37"/>
      <c r="E639" s="34"/>
      <c r="F639" s="34"/>
      <c r="G639" s="38"/>
      <c r="H639" s="38"/>
      <c r="I639" s="38"/>
      <c r="J639" s="38"/>
    </row>
    <row r="640" spans="1:10" ht="15.75" customHeight="1">
      <c r="A640" s="37"/>
      <c r="B640" s="37"/>
      <c r="D640" s="37"/>
      <c r="E640" s="34"/>
      <c r="F640" s="34"/>
      <c r="G640" s="38"/>
      <c r="H640" s="38"/>
      <c r="I640" s="38"/>
      <c r="J640" s="38"/>
    </row>
    <row r="641" spans="1:10" ht="15.75" customHeight="1">
      <c r="A641" s="37"/>
      <c r="B641" s="37"/>
      <c r="D641" s="37"/>
      <c r="E641" s="34"/>
      <c r="F641" s="34"/>
      <c r="G641" s="38"/>
      <c r="H641" s="38"/>
      <c r="I641" s="38"/>
      <c r="J641" s="38"/>
    </row>
    <row r="642" spans="1:10" ht="15.75" customHeight="1">
      <c r="A642" s="37"/>
      <c r="B642" s="37"/>
      <c r="D642" s="37"/>
      <c r="E642" s="34"/>
      <c r="F642" s="34"/>
      <c r="G642" s="38"/>
      <c r="H642" s="38"/>
      <c r="I642" s="38"/>
      <c r="J642" s="38"/>
    </row>
    <row r="643" spans="1:10" ht="15.75" customHeight="1">
      <c r="A643" s="37"/>
      <c r="B643" s="37"/>
      <c r="D643" s="37"/>
      <c r="E643" s="34"/>
      <c r="F643" s="34"/>
      <c r="G643" s="38"/>
      <c r="H643" s="38"/>
      <c r="I643" s="38"/>
      <c r="J643" s="38"/>
    </row>
    <row r="644" spans="1:10" ht="15.75" customHeight="1">
      <c r="A644" s="37"/>
      <c r="B644" s="37"/>
      <c r="D644" s="37"/>
      <c r="E644" s="34"/>
      <c r="F644" s="34"/>
      <c r="G644" s="38"/>
      <c r="H644" s="38"/>
      <c r="I644" s="38"/>
      <c r="J644" s="38"/>
    </row>
    <row r="645" spans="1:10" ht="15.75" customHeight="1">
      <c r="A645" s="37"/>
      <c r="B645" s="37"/>
      <c r="D645" s="37"/>
      <c r="E645" s="34"/>
      <c r="F645" s="34"/>
      <c r="G645" s="38"/>
      <c r="H645" s="38"/>
      <c r="I645" s="38"/>
      <c r="J645" s="38"/>
    </row>
    <row r="646" spans="1:10" ht="15.75" customHeight="1">
      <c r="A646" s="37"/>
      <c r="B646" s="37"/>
      <c r="D646" s="37"/>
      <c r="E646" s="34"/>
      <c r="F646" s="34"/>
      <c r="G646" s="38"/>
      <c r="H646" s="38"/>
      <c r="I646" s="38"/>
      <c r="J646" s="38"/>
    </row>
    <row r="647" spans="1:10" ht="15.75" customHeight="1">
      <c r="A647" s="37"/>
      <c r="B647" s="37"/>
      <c r="D647" s="37"/>
      <c r="E647" s="34"/>
      <c r="F647" s="34"/>
      <c r="G647" s="38"/>
      <c r="H647" s="38"/>
      <c r="I647" s="38"/>
      <c r="J647" s="38"/>
    </row>
    <row r="648" spans="1:10" ht="15.75" customHeight="1">
      <c r="A648" s="37"/>
      <c r="B648" s="37"/>
      <c r="D648" s="37"/>
      <c r="E648" s="34"/>
      <c r="F648" s="34"/>
      <c r="G648" s="38"/>
      <c r="H648" s="38"/>
      <c r="I648" s="38"/>
      <c r="J648" s="38"/>
    </row>
    <row r="649" spans="1:10" ht="15.75" customHeight="1">
      <c r="A649" s="37"/>
      <c r="B649" s="37"/>
      <c r="D649" s="37"/>
      <c r="E649" s="34"/>
      <c r="F649" s="34"/>
      <c r="G649" s="38"/>
      <c r="H649" s="38"/>
      <c r="I649" s="38"/>
      <c r="J649" s="38"/>
    </row>
    <row r="650" spans="1:10" ht="15.75" customHeight="1">
      <c r="A650" s="37"/>
      <c r="B650" s="37"/>
      <c r="D650" s="37"/>
      <c r="E650" s="34"/>
      <c r="F650" s="34"/>
      <c r="G650" s="38"/>
      <c r="H650" s="38"/>
      <c r="I650" s="38"/>
      <c r="J650" s="38"/>
    </row>
    <row r="651" spans="1:10" ht="15.75" customHeight="1">
      <c r="A651" s="37"/>
      <c r="B651" s="37"/>
      <c r="D651" s="37"/>
      <c r="E651" s="34"/>
      <c r="F651" s="34"/>
      <c r="G651" s="38"/>
      <c r="H651" s="38"/>
      <c r="I651" s="38"/>
      <c r="J651" s="38"/>
    </row>
    <row r="652" spans="1:10" ht="15.75" customHeight="1">
      <c r="A652" s="37"/>
      <c r="B652" s="37"/>
      <c r="D652" s="37"/>
      <c r="E652" s="34"/>
      <c r="F652" s="34"/>
      <c r="G652" s="38"/>
      <c r="H652" s="38"/>
      <c r="I652" s="38"/>
      <c r="J652" s="38"/>
    </row>
    <row r="653" spans="1:10" ht="15.75" customHeight="1">
      <c r="A653" s="37"/>
      <c r="B653" s="37"/>
      <c r="D653" s="37"/>
      <c r="E653" s="34"/>
      <c r="F653" s="34"/>
      <c r="G653" s="38"/>
      <c r="H653" s="38"/>
      <c r="I653" s="38"/>
      <c r="J653" s="38"/>
    </row>
    <row r="654" spans="1:10" ht="15.75" customHeight="1">
      <c r="A654" s="37"/>
      <c r="B654" s="37"/>
      <c r="D654" s="37"/>
      <c r="E654" s="34"/>
      <c r="F654" s="34"/>
      <c r="G654" s="38"/>
      <c r="H654" s="38"/>
      <c r="I654" s="38"/>
      <c r="J654" s="38"/>
    </row>
    <row r="655" spans="1:10" ht="15.75" customHeight="1">
      <c r="A655" s="37"/>
      <c r="B655" s="37"/>
      <c r="D655" s="37"/>
      <c r="E655" s="34"/>
      <c r="F655" s="34"/>
      <c r="G655" s="38"/>
      <c r="H655" s="38"/>
      <c r="I655" s="38"/>
      <c r="J655" s="38"/>
    </row>
    <row r="656" spans="1:10" ht="15.75" customHeight="1">
      <c r="A656" s="37"/>
      <c r="B656" s="37"/>
      <c r="D656" s="37"/>
      <c r="E656" s="34"/>
      <c r="F656" s="34"/>
      <c r="G656" s="38"/>
      <c r="H656" s="38"/>
      <c r="I656" s="38"/>
      <c r="J656" s="38"/>
    </row>
    <row r="657" spans="1:10" ht="15.75" customHeight="1">
      <c r="A657" s="37"/>
      <c r="B657" s="37"/>
      <c r="D657" s="37"/>
      <c r="E657" s="34"/>
      <c r="F657" s="34"/>
      <c r="G657" s="38"/>
      <c r="H657" s="38"/>
      <c r="I657" s="38"/>
      <c r="J657" s="38"/>
    </row>
    <row r="658" spans="1:10" ht="15.75" customHeight="1">
      <c r="A658" s="37"/>
      <c r="B658" s="37"/>
      <c r="D658" s="37"/>
      <c r="E658" s="34"/>
      <c r="F658" s="34"/>
      <c r="G658" s="38"/>
      <c r="H658" s="38"/>
      <c r="I658" s="38"/>
      <c r="J658" s="38"/>
    </row>
    <row r="659" spans="1:10" ht="15.75" customHeight="1">
      <c r="A659" s="37"/>
      <c r="B659" s="37"/>
      <c r="D659" s="37"/>
      <c r="E659" s="34"/>
      <c r="F659" s="34"/>
      <c r="G659" s="38"/>
      <c r="H659" s="38"/>
      <c r="I659" s="38"/>
      <c r="J659" s="38"/>
    </row>
    <row r="660" spans="1:10" ht="15.75" customHeight="1">
      <c r="A660" s="37"/>
      <c r="B660" s="37"/>
      <c r="D660" s="37"/>
      <c r="E660" s="34"/>
      <c r="F660" s="34"/>
      <c r="G660" s="38"/>
      <c r="H660" s="38"/>
      <c r="I660" s="38"/>
      <c r="J660" s="38"/>
    </row>
    <row r="661" spans="1:10" ht="15.75" customHeight="1">
      <c r="A661" s="37"/>
      <c r="B661" s="37"/>
      <c r="D661" s="37"/>
      <c r="E661" s="34"/>
      <c r="F661" s="34"/>
      <c r="G661" s="38"/>
      <c r="H661" s="38"/>
      <c r="I661" s="38"/>
      <c r="J661" s="38"/>
    </row>
    <row r="662" spans="1:10" ht="15.75" customHeight="1">
      <c r="A662" s="37"/>
      <c r="B662" s="37"/>
      <c r="D662" s="37"/>
      <c r="E662" s="34"/>
      <c r="F662" s="34"/>
      <c r="G662" s="38"/>
      <c r="H662" s="38"/>
      <c r="I662" s="38"/>
      <c r="J662" s="38"/>
    </row>
    <row r="663" spans="1:10" ht="15.75" customHeight="1">
      <c r="A663" s="37"/>
      <c r="B663" s="37"/>
      <c r="D663" s="37"/>
      <c r="E663" s="34"/>
      <c r="F663" s="34"/>
      <c r="G663" s="38"/>
      <c r="H663" s="38"/>
      <c r="I663" s="38"/>
      <c r="J663" s="38"/>
    </row>
    <row r="664" spans="1:10" ht="15.75" customHeight="1">
      <c r="A664" s="37"/>
      <c r="B664" s="37"/>
      <c r="D664" s="37"/>
      <c r="E664" s="34"/>
      <c r="F664" s="34"/>
      <c r="G664" s="38"/>
      <c r="H664" s="38"/>
      <c r="I664" s="38"/>
      <c r="J664" s="38"/>
    </row>
    <row r="665" spans="1:10" ht="15.75" customHeight="1">
      <c r="A665" s="37"/>
      <c r="B665" s="37"/>
      <c r="D665" s="37"/>
      <c r="E665" s="34"/>
      <c r="F665" s="34"/>
      <c r="G665" s="38"/>
      <c r="H665" s="38"/>
      <c r="I665" s="38"/>
      <c r="J665" s="38"/>
    </row>
    <row r="666" spans="1:10" ht="15.75" customHeight="1">
      <c r="A666" s="37"/>
      <c r="B666" s="37"/>
      <c r="D666" s="37"/>
      <c r="E666" s="34"/>
      <c r="F666" s="34"/>
      <c r="G666" s="38"/>
      <c r="H666" s="38"/>
      <c r="I666" s="38"/>
      <c r="J666" s="38"/>
    </row>
    <row r="667" spans="1:10" ht="15.75" customHeight="1">
      <c r="A667" s="37"/>
      <c r="B667" s="37"/>
      <c r="D667" s="37"/>
      <c r="E667" s="34"/>
      <c r="F667" s="34"/>
      <c r="G667" s="38"/>
      <c r="H667" s="38"/>
      <c r="I667" s="38"/>
      <c r="J667" s="38"/>
    </row>
    <row r="668" spans="1:10" ht="15.75" customHeight="1">
      <c r="A668" s="37"/>
      <c r="B668" s="37"/>
      <c r="D668" s="37"/>
      <c r="E668" s="34"/>
      <c r="F668" s="34"/>
      <c r="G668" s="38"/>
      <c r="H668" s="38"/>
      <c r="I668" s="38"/>
      <c r="J668" s="38"/>
    </row>
    <row r="669" spans="1:10" ht="15.75" customHeight="1">
      <c r="A669" s="37"/>
      <c r="B669" s="37"/>
      <c r="D669" s="37"/>
      <c r="E669" s="34"/>
      <c r="F669" s="34"/>
      <c r="G669" s="38"/>
      <c r="H669" s="38"/>
      <c r="I669" s="38"/>
      <c r="J669" s="38"/>
    </row>
    <row r="670" spans="1:10" ht="15.75" customHeight="1">
      <c r="A670" s="37"/>
      <c r="B670" s="37"/>
      <c r="D670" s="37"/>
      <c r="E670" s="34"/>
      <c r="F670" s="34"/>
      <c r="G670" s="38"/>
      <c r="H670" s="38"/>
      <c r="I670" s="38"/>
      <c r="J670" s="38"/>
    </row>
    <row r="671" spans="1:10" ht="15.75" customHeight="1">
      <c r="A671" s="37"/>
      <c r="B671" s="37"/>
      <c r="D671" s="37"/>
      <c r="E671" s="34"/>
      <c r="F671" s="34"/>
      <c r="G671" s="38"/>
      <c r="H671" s="38"/>
      <c r="I671" s="38"/>
      <c r="J671" s="38"/>
    </row>
    <row r="672" spans="1:10" ht="15.75" customHeight="1">
      <c r="A672" s="37"/>
      <c r="B672" s="37"/>
      <c r="D672" s="37"/>
      <c r="E672" s="34"/>
      <c r="F672" s="34"/>
      <c r="G672" s="38"/>
      <c r="H672" s="38"/>
      <c r="I672" s="38"/>
      <c r="J672" s="38"/>
    </row>
    <row r="673" spans="1:10" ht="15.75" customHeight="1">
      <c r="A673" s="37"/>
      <c r="B673" s="37"/>
      <c r="D673" s="37"/>
      <c r="E673" s="34"/>
      <c r="F673" s="34"/>
      <c r="G673" s="38"/>
      <c r="H673" s="38"/>
      <c r="I673" s="38"/>
      <c r="J673" s="38"/>
    </row>
    <row r="674" spans="1:10" ht="15.75" customHeight="1">
      <c r="A674" s="37"/>
      <c r="B674" s="37"/>
      <c r="D674" s="37"/>
      <c r="E674" s="34"/>
      <c r="F674" s="34"/>
      <c r="G674" s="38"/>
      <c r="H674" s="38"/>
      <c r="I674" s="38"/>
      <c r="J674" s="38"/>
    </row>
    <row r="675" spans="1:10" ht="15.75" customHeight="1">
      <c r="A675" s="37"/>
      <c r="B675" s="37"/>
      <c r="D675" s="37"/>
      <c r="E675" s="34"/>
      <c r="F675" s="34"/>
      <c r="G675" s="38"/>
      <c r="H675" s="38"/>
      <c r="I675" s="38"/>
      <c r="J675" s="38"/>
    </row>
    <row r="676" spans="1:10" ht="15.75" customHeight="1">
      <c r="A676" s="37"/>
      <c r="B676" s="37"/>
      <c r="D676" s="37"/>
      <c r="E676" s="34"/>
      <c r="F676" s="34"/>
      <c r="G676" s="38"/>
      <c r="H676" s="38"/>
      <c r="I676" s="38"/>
      <c r="J676" s="38"/>
    </row>
    <row r="677" spans="1:10" ht="15.75" customHeight="1">
      <c r="A677" s="37"/>
      <c r="B677" s="37"/>
      <c r="D677" s="37"/>
      <c r="E677" s="34"/>
      <c r="F677" s="34"/>
      <c r="G677" s="38"/>
      <c r="H677" s="38"/>
      <c r="I677" s="38"/>
      <c r="J677" s="38"/>
    </row>
    <row r="678" spans="1:10" ht="15.75" customHeight="1">
      <c r="A678" s="37"/>
      <c r="B678" s="37"/>
      <c r="D678" s="37"/>
      <c r="E678" s="34"/>
      <c r="F678" s="34"/>
      <c r="G678" s="38"/>
      <c r="H678" s="38"/>
      <c r="I678" s="38"/>
      <c r="J678" s="38"/>
    </row>
    <row r="679" spans="1:10" ht="15.75" customHeight="1">
      <c r="A679" s="37"/>
      <c r="B679" s="37"/>
      <c r="D679" s="37"/>
      <c r="E679" s="34"/>
      <c r="F679" s="34"/>
      <c r="G679" s="38"/>
      <c r="H679" s="38"/>
      <c r="I679" s="38"/>
      <c r="J679" s="38"/>
    </row>
    <row r="680" spans="1:10" ht="15.75" customHeight="1">
      <c r="A680" s="37"/>
      <c r="B680" s="37"/>
      <c r="D680" s="37"/>
      <c r="E680" s="34"/>
      <c r="F680" s="34"/>
      <c r="G680" s="38"/>
      <c r="H680" s="38"/>
      <c r="I680" s="38"/>
      <c r="J680" s="38"/>
    </row>
    <row r="681" spans="1:10" ht="15.75" customHeight="1">
      <c r="A681" s="37"/>
      <c r="B681" s="37"/>
      <c r="D681" s="37"/>
      <c r="E681" s="34"/>
      <c r="F681" s="34"/>
      <c r="G681" s="38"/>
      <c r="H681" s="38"/>
      <c r="I681" s="38"/>
      <c r="J681" s="38"/>
    </row>
    <row r="682" spans="1:10" ht="15.75" customHeight="1">
      <c r="A682" s="37"/>
      <c r="B682" s="37"/>
      <c r="D682" s="37"/>
      <c r="E682" s="34"/>
      <c r="F682" s="34"/>
      <c r="G682" s="38"/>
      <c r="H682" s="38"/>
      <c r="I682" s="38"/>
      <c r="J682" s="38"/>
    </row>
    <row r="683" spans="1:10" ht="15.75" customHeight="1">
      <c r="A683" s="37"/>
      <c r="B683" s="37"/>
      <c r="D683" s="37"/>
      <c r="E683" s="34"/>
      <c r="F683" s="34"/>
      <c r="G683" s="38"/>
      <c r="H683" s="38"/>
      <c r="I683" s="38"/>
      <c r="J683" s="38"/>
    </row>
    <row r="684" spans="1:10" ht="15.75" customHeight="1">
      <c r="A684" s="37"/>
      <c r="B684" s="37"/>
      <c r="D684" s="37"/>
      <c r="E684" s="34"/>
      <c r="F684" s="34"/>
      <c r="G684" s="38"/>
      <c r="H684" s="38"/>
      <c r="I684" s="38"/>
      <c r="J684" s="38"/>
    </row>
    <row r="685" spans="1:10" ht="15.75" customHeight="1">
      <c r="A685" s="37"/>
      <c r="B685" s="37"/>
      <c r="D685" s="37"/>
      <c r="E685" s="34"/>
      <c r="F685" s="34"/>
      <c r="G685" s="38"/>
      <c r="H685" s="38"/>
      <c r="I685" s="38"/>
      <c r="J685" s="38"/>
    </row>
    <row r="686" spans="1:10" ht="15.75" customHeight="1">
      <c r="A686" s="37"/>
      <c r="B686" s="37"/>
      <c r="D686" s="37"/>
      <c r="E686" s="34"/>
      <c r="F686" s="34"/>
      <c r="G686" s="38"/>
      <c r="H686" s="38"/>
      <c r="I686" s="38"/>
      <c r="J686" s="38"/>
    </row>
    <row r="687" spans="1:10" ht="15.75" customHeight="1">
      <c r="A687" s="37"/>
      <c r="B687" s="37"/>
      <c r="D687" s="37"/>
      <c r="E687" s="34"/>
      <c r="F687" s="34"/>
      <c r="G687" s="38"/>
      <c r="H687" s="38"/>
      <c r="I687" s="38"/>
      <c r="J687" s="38"/>
    </row>
    <row r="688" spans="1:10" ht="15.75" customHeight="1">
      <c r="A688" s="37"/>
      <c r="B688" s="37"/>
      <c r="D688" s="37"/>
      <c r="E688" s="34"/>
      <c r="F688" s="34"/>
      <c r="G688" s="38"/>
      <c r="H688" s="38"/>
      <c r="I688" s="38"/>
      <c r="J688" s="38"/>
    </row>
    <row r="689" spans="1:10" ht="15.75" customHeight="1">
      <c r="A689" s="37"/>
      <c r="B689" s="37"/>
      <c r="D689" s="37"/>
      <c r="E689" s="34"/>
      <c r="F689" s="34"/>
      <c r="G689" s="38"/>
      <c r="H689" s="38"/>
      <c r="I689" s="38"/>
      <c r="J689" s="38"/>
    </row>
    <row r="690" spans="1:10" ht="15.75" customHeight="1">
      <c r="A690" s="37"/>
      <c r="B690" s="37"/>
      <c r="D690" s="37"/>
      <c r="E690" s="34"/>
      <c r="F690" s="34"/>
      <c r="G690" s="38"/>
      <c r="H690" s="38"/>
      <c r="I690" s="38"/>
      <c r="J690" s="38"/>
    </row>
    <row r="691" spans="1:10" ht="15.75" customHeight="1">
      <c r="A691" s="37"/>
      <c r="B691" s="37"/>
      <c r="D691" s="37"/>
      <c r="E691" s="34"/>
      <c r="F691" s="34"/>
      <c r="G691" s="38"/>
      <c r="H691" s="38"/>
      <c r="I691" s="38"/>
      <c r="J691" s="38"/>
    </row>
    <row r="692" spans="1:10" ht="15.75" customHeight="1">
      <c r="A692" s="37"/>
      <c r="B692" s="37"/>
      <c r="D692" s="37"/>
      <c r="E692" s="34"/>
      <c r="F692" s="34"/>
      <c r="G692" s="38"/>
      <c r="H692" s="38"/>
      <c r="I692" s="38"/>
      <c r="J692" s="38"/>
    </row>
    <row r="693" spans="1:10" ht="15.75" customHeight="1">
      <c r="A693" s="37"/>
      <c r="B693" s="37"/>
      <c r="D693" s="37"/>
      <c r="E693" s="34"/>
      <c r="F693" s="34"/>
      <c r="G693" s="38"/>
      <c r="H693" s="38"/>
      <c r="I693" s="38"/>
      <c r="J693" s="38"/>
    </row>
    <row r="694" spans="1:10" ht="15.75" customHeight="1">
      <c r="A694" s="37"/>
      <c r="B694" s="37"/>
      <c r="D694" s="37"/>
      <c r="E694" s="34"/>
      <c r="F694" s="34"/>
      <c r="G694" s="38"/>
      <c r="H694" s="38"/>
      <c r="I694" s="38"/>
      <c r="J694" s="38"/>
    </row>
    <row r="695" spans="1:10" ht="15.75" customHeight="1">
      <c r="A695" s="37"/>
      <c r="B695" s="37"/>
      <c r="D695" s="37"/>
      <c r="E695" s="34"/>
      <c r="F695" s="34"/>
      <c r="G695" s="38"/>
      <c r="H695" s="38"/>
      <c r="I695" s="38"/>
      <c r="J695" s="38"/>
    </row>
    <row r="696" spans="1:10" ht="15.75" customHeight="1">
      <c r="A696" s="37"/>
      <c r="B696" s="37"/>
      <c r="D696" s="37"/>
      <c r="E696" s="34"/>
      <c r="F696" s="34"/>
      <c r="G696" s="38"/>
      <c r="H696" s="38"/>
      <c r="I696" s="38"/>
      <c r="J696" s="38"/>
    </row>
    <row r="697" spans="1:10" ht="15.75" customHeight="1">
      <c r="A697" s="37"/>
      <c r="B697" s="37"/>
      <c r="D697" s="37"/>
      <c r="E697" s="34"/>
      <c r="F697" s="34"/>
      <c r="G697" s="38"/>
      <c r="H697" s="38"/>
      <c r="I697" s="38"/>
      <c r="J697" s="38"/>
    </row>
    <row r="698" spans="1:10" ht="15.75" customHeight="1">
      <c r="A698" s="37"/>
      <c r="B698" s="37"/>
      <c r="D698" s="37"/>
      <c r="E698" s="34"/>
      <c r="F698" s="34"/>
      <c r="G698" s="38"/>
      <c r="H698" s="38"/>
      <c r="I698" s="38"/>
      <c r="J698" s="38"/>
    </row>
    <row r="699" spans="1:10" ht="15.75" customHeight="1">
      <c r="A699" s="37"/>
      <c r="B699" s="37"/>
      <c r="D699" s="37"/>
      <c r="E699" s="34"/>
      <c r="F699" s="34"/>
      <c r="G699" s="38"/>
      <c r="H699" s="38"/>
      <c r="I699" s="38"/>
      <c r="J699" s="38"/>
    </row>
    <row r="700" spans="1:10" ht="15.75" customHeight="1">
      <c r="A700" s="37"/>
      <c r="B700" s="37"/>
      <c r="D700" s="37"/>
      <c r="E700" s="34"/>
      <c r="F700" s="34"/>
      <c r="G700" s="38"/>
      <c r="H700" s="38"/>
      <c r="I700" s="38"/>
      <c r="J700" s="38"/>
    </row>
    <row r="701" spans="1:10" ht="15.75" customHeight="1">
      <c r="A701" s="37"/>
      <c r="B701" s="37"/>
      <c r="D701" s="37"/>
      <c r="E701" s="34"/>
      <c r="F701" s="34"/>
      <c r="G701" s="38"/>
      <c r="H701" s="38"/>
      <c r="I701" s="38"/>
      <c r="J701" s="38"/>
    </row>
    <row r="702" spans="1:10" ht="15.75" customHeight="1">
      <c r="A702" s="37"/>
      <c r="B702" s="37"/>
      <c r="D702" s="37"/>
      <c r="E702" s="34"/>
      <c r="F702" s="34"/>
      <c r="G702" s="38"/>
      <c r="H702" s="38"/>
      <c r="I702" s="38"/>
      <c r="J702" s="38"/>
    </row>
    <row r="703" spans="1:10" ht="15.75" customHeight="1">
      <c r="A703" s="37"/>
      <c r="B703" s="37"/>
      <c r="D703" s="37"/>
      <c r="E703" s="34"/>
      <c r="F703" s="34"/>
      <c r="G703" s="38"/>
      <c r="H703" s="38"/>
      <c r="I703" s="38"/>
      <c r="J703" s="38"/>
    </row>
    <row r="704" spans="1:10" ht="15.75" customHeight="1">
      <c r="A704" s="37"/>
      <c r="B704" s="37"/>
      <c r="D704" s="37"/>
      <c r="E704" s="34"/>
      <c r="F704" s="34"/>
      <c r="G704" s="38"/>
      <c r="H704" s="38"/>
      <c r="I704" s="38"/>
      <c r="J704" s="38"/>
    </row>
    <row r="705" spans="1:10" ht="15.75" customHeight="1">
      <c r="A705" s="37"/>
      <c r="B705" s="37"/>
      <c r="D705" s="37"/>
      <c r="E705" s="34"/>
      <c r="F705" s="34"/>
      <c r="G705" s="38"/>
      <c r="H705" s="38"/>
      <c r="I705" s="38"/>
      <c r="J705" s="38"/>
    </row>
    <row r="706" spans="1:10" ht="15.75" customHeight="1">
      <c r="A706" s="37"/>
      <c r="B706" s="37"/>
      <c r="D706" s="37"/>
      <c r="E706" s="34"/>
      <c r="F706" s="34"/>
      <c r="G706" s="38"/>
      <c r="H706" s="38"/>
      <c r="I706" s="38"/>
      <c r="J706" s="38"/>
    </row>
    <row r="707" spans="1:10" ht="15.75" customHeight="1">
      <c r="A707" s="37"/>
      <c r="B707" s="37"/>
      <c r="D707" s="37"/>
      <c r="E707" s="34"/>
      <c r="F707" s="34"/>
      <c r="G707" s="38"/>
      <c r="H707" s="38"/>
      <c r="I707" s="38"/>
      <c r="J707" s="38"/>
    </row>
    <row r="708" spans="1:10" ht="15.75" customHeight="1">
      <c r="A708" s="37"/>
      <c r="B708" s="37"/>
      <c r="D708" s="37"/>
      <c r="E708" s="34"/>
      <c r="F708" s="34"/>
      <c r="G708" s="38"/>
      <c r="H708" s="38"/>
      <c r="I708" s="38"/>
      <c r="J708" s="38"/>
    </row>
    <row r="709" spans="1:10" ht="15.75" customHeight="1">
      <c r="A709" s="37"/>
      <c r="B709" s="37"/>
      <c r="D709" s="37"/>
      <c r="E709" s="34"/>
      <c r="F709" s="34"/>
      <c r="G709" s="38"/>
      <c r="H709" s="38"/>
      <c r="I709" s="38"/>
      <c r="J709" s="38"/>
    </row>
    <row r="710" spans="1:10" ht="15.75" customHeight="1">
      <c r="A710" s="37"/>
      <c r="B710" s="37"/>
      <c r="D710" s="37"/>
      <c r="E710" s="34"/>
      <c r="F710" s="34"/>
      <c r="G710" s="38"/>
      <c r="H710" s="38"/>
      <c r="I710" s="38"/>
      <c r="J710" s="38"/>
    </row>
    <row r="711" spans="1:10" ht="15.75" customHeight="1">
      <c r="A711" s="37"/>
      <c r="B711" s="37"/>
      <c r="D711" s="37"/>
      <c r="E711" s="34"/>
      <c r="F711" s="34"/>
      <c r="G711" s="38"/>
      <c r="H711" s="38"/>
      <c r="I711" s="38"/>
      <c r="J711" s="38"/>
    </row>
    <row r="712" spans="1:10" ht="15.75" customHeight="1">
      <c r="A712" s="37"/>
      <c r="B712" s="37"/>
      <c r="D712" s="37"/>
      <c r="E712" s="34"/>
      <c r="F712" s="34"/>
      <c r="G712" s="38"/>
      <c r="H712" s="38"/>
      <c r="I712" s="38"/>
      <c r="J712" s="38"/>
    </row>
    <row r="713" spans="1:10" ht="15.75" customHeight="1">
      <c r="A713" s="37"/>
      <c r="B713" s="37"/>
      <c r="D713" s="37"/>
      <c r="E713" s="34"/>
      <c r="F713" s="34"/>
      <c r="G713" s="38"/>
      <c r="H713" s="38"/>
      <c r="I713" s="38"/>
      <c r="J713" s="38"/>
    </row>
    <row r="714" spans="1:10" ht="15.75" customHeight="1">
      <c r="A714" s="37"/>
      <c r="B714" s="37"/>
      <c r="D714" s="37"/>
      <c r="E714" s="34"/>
      <c r="F714" s="34"/>
      <c r="G714" s="38"/>
      <c r="H714" s="38"/>
      <c r="I714" s="38"/>
      <c r="J714" s="38"/>
    </row>
    <row r="715" spans="1:10" ht="15.75" customHeight="1">
      <c r="A715" s="37"/>
      <c r="B715" s="37"/>
      <c r="D715" s="37"/>
      <c r="E715" s="34"/>
      <c r="F715" s="34"/>
      <c r="G715" s="38"/>
      <c r="H715" s="38"/>
      <c r="I715" s="38"/>
      <c r="J715" s="38"/>
    </row>
    <row r="716" spans="1:10" ht="15.75" customHeight="1">
      <c r="A716" s="37"/>
      <c r="B716" s="37"/>
      <c r="D716" s="37"/>
      <c r="E716" s="34"/>
      <c r="F716" s="34"/>
      <c r="G716" s="38"/>
      <c r="H716" s="38"/>
      <c r="I716" s="38"/>
      <c r="J716" s="38"/>
    </row>
    <row r="717" spans="1:10" ht="15.75" customHeight="1">
      <c r="A717" s="37"/>
      <c r="B717" s="37"/>
      <c r="D717" s="37"/>
      <c r="E717" s="34"/>
      <c r="F717" s="34"/>
      <c r="G717" s="38"/>
      <c r="H717" s="38"/>
      <c r="I717" s="38"/>
      <c r="J717" s="38"/>
    </row>
    <row r="718" spans="1:10" ht="15.75" customHeight="1">
      <c r="A718" s="37"/>
      <c r="B718" s="37"/>
      <c r="D718" s="37"/>
      <c r="E718" s="34"/>
      <c r="F718" s="34"/>
      <c r="G718" s="38"/>
      <c r="H718" s="38"/>
      <c r="I718" s="38"/>
      <c r="J718" s="38"/>
    </row>
    <row r="719" spans="1:10" ht="15.75" customHeight="1">
      <c r="A719" s="37"/>
      <c r="B719" s="37"/>
      <c r="D719" s="37"/>
      <c r="E719" s="34"/>
      <c r="F719" s="34"/>
      <c r="G719" s="38"/>
      <c r="H719" s="38"/>
      <c r="I719" s="38"/>
      <c r="J719" s="38"/>
    </row>
    <row r="720" spans="1:10" ht="15.75" customHeight="1">
      <c r="A720" s="37"/>
      <c r="B720" s="37"/>
      <c r="D720" s="37"/>
      <c r="E720" s="34"/>
      <c r="F720" s="34"/>
      <c r="G720" s="38"/>
      <c r="H720" s="38"/>
      <c r="I720" s="38"/>
      <c r="J720" s="38"/>
    </row>
    <row r="721" spans="1:10" ht="15.75" customHeight="1">
      <c r="A721" s="37"/>
      <c r="B721" s="37"/>
      <c r="D721" s="37"/>
      <c r="E721" s="34"/>
      <c r="F721" s="34"/>
      <c r="G721" s="38"/>
      <c r="H721" s="38"/>
      <c r="I721" s="38"/>
      <c r="J721" s="38"/>
    </row>
    <row r="722" spans="1:10" ht="15.75" customHeight="1">
      <c r="A722" s="37"/>
      <c r="B722" s="37"/>
      <c r="D722" s="37"/>
      <c r="E722" s="34"/>
      <c r="F722" s="34"/>
      <c r="G722" s="38"/>
      <c r="H722" s="38"/>
      <c r="I722" s="38"/>
      <c r="J722" s="38"/>
    </row>
    <row r="723" spans="1:10" ht="15.75" customHeight="1">
      <c r="A723" s="37"/>
      <c r="B723" s="37"/>
      <c r="D723" s="37"/>
      <c r="E723" s="34"/>
      <c r="F723" s="34"/>
      <c r="G723" s="38"/>
      <c r="H723" s="38"/>
      <c r="I723" s="38"/>
      <c r="J723" s="38"/>
    </row>
    <row r="724" spans="1:10" ht="15.75" customHeight="1">
      <c r="A724" s="37"/>
      <c r="B724" s="37"/>
      <c r="D724" s="37"/>
      <c r="E724" s="34"/>
      <c r="F724" s="34"/>
      <c r="G724" s="38"/>
      <c r="H724" s="38"/>
      <c r="I724" s="38"/>
      <c r="J724" s="38"/>
    </row>
    <row r="725" spans="1:10" ht="15.75" customHeight="1">
      <c r="A725" s="37"/>
      <c r="B725" s="37"/>
      <c r="D725" s="37"/>
      <c r="E725" s="34"/>
      <c r="F725" s="34"/>
      <c r="G725" s="38"/>
      <c r="H725" s="38"/>
      <c r="I725" s="38"/>
      <c r="J725" s="38"/>
    </row>
    <row r="726" spans="1:10" ht="15.75" customHeight="1">
      <c r="A726" s="37"/>
      <c r="B726" s="37"/>
      <c r="D726" s="37"/>
      <c r="E726" s="34"/>
      <c r="F726" s="34"/>
      <c r="G726" s="38"/>
      <c r="H726" s="38"/>
      <c r="I726" s="38"/>
      <c r="J726" s="38"/>
    </row>
    <row r="727" spans="1:10" ht="15.75" customHeight="1">
      <c r="A727" s="37"/>
      <c r="B727" s="37"/>
      <c r="D727" s="37"/>
      <c r="E727" s="34"/>
      <c r="F727" s="34"/>
      <c r="G727" s="38"/>
      <c r="H727" s="38"/>
      <c r="I727" s="38"/>
      <c r="J727" s="38"/>
    </row>
    <row r="728" spans="1:10" ht="15.75" customHeight="1">
      <c r="A728" s="37"/>
      <c r="B728" s="37"/>
      <c r="D728" s="37"/>
      <c r="E728" s="34"/>
      <c r="F728" s="34"/>
      <c r="G728" s="38"/>
      <c r="H728" s="38"/>
      <c r="I728" s="38"/>
      <c r="J728" s="38"/>
    </row>
    <row r="729" spans="1:10" ht="15.75" customHeight="1">
      <c r="A729" s="37"/>
      <c r="B729" s="37"/>
      <c r="D729" s="37"/>
      <c r="E729" s="34"/>
      <c r="F729" s="34"/>
      <c r="G729" s="38"/>
      <c r="H729" s="38"/>
      <c r="I729" s="38"/>
      <c r="J729" s="38"/>
    </row>
    <row r="730" spans="1:10" ht="15.75" customHeight="1">
      <c r="A730" s="37"/>
      <c r="B730" s="37"/>
      <c r="D730" s="37"/>
      <c r="E730" s="34"/>
      <c r="F730" s="34"/>
      <c r="G730" s="38"/>
      <c r="H730" s="38"/>
      <c r="I730" s="38"/>
      <c r="J730" s="38"/>
    </row>
    <row r="731" spans="1:10" ht="15.75" customHeight="1">
      <c r="A731" s="37"/>
      <c r="B731" s="37"/>
      <c r="D731" s="37"/>
      <c r="E731" s="34"/>
      <c r="F731" s="34"/>
      <c r="G731" s="38"/>
      <c r="H731" s="38"/>
      <c r="I731" s="38"/>
      <c r="J731" s="38"/>
    </row>
    <row r="732" spans="1:10" ht="15.75" customHeight="1">
      <c r="A732" s="37"/>
      <c r="B732" s="37"/>
      <c r="D732" s="37"/>
      <c r="E732" s="34"/>
      <c r="F732" s="34"/>
      <c r="G732" s="38"/>
      <c r="H732" s="38"/>
      <c r="I732" s="38"/>
      <c r="J732" s="38"/>
    </row>
    <row r="733" spans="1:10" ht="15.75" customHeight="1">
      <c r="A733" s="37"/>
      <c r="B733" s="37"/>
      <c r="D733" s="37"/>
      <c r="E733" s="34"/>
      <c r="F733" s="34"/>
      <c r="G733" s="38"/>
      <c r="H733" s="38"/>
      <c r="I733" s="38"/>
      <c r="J733" s="38"/>
    </row>
    <row r="734" spans="1:10" ht="15.75" customHeight="1">
      <c r="A734" s="37"/>
      <c r="B734" s="37"/>
      <c r="D734" s="37"/>
      <c r="E734" s="34"/>
      <c r="F734" s="34"/>
      <c r="G734" s="38"/>
      <c r="H734" s="38"/>
      <c r="I734" s="38"/>
      <c r="J734" s="38"/>
    </row>
    <row r="735" spans="1:10" ht="15.75" customHeight="1">
      <c r="A735" s="37"/>
      <c r="B735" s="37"/>
      <c r="D735" s="37"/>
      <c r="E735" s="34"/>
      <c r="F735" s="34"/>
      <c r="G735" s="38"/>
      <c r="H735" s="38"/>
      <c r="I735" s="38"/>
      <c r="J735" s="38"/>
    </row>
    <row r="736" spans="1:10" ht="15.75" customHeight="1">
      <c r="A736" s="37"/>
      <c r="B736" s="37"/>
      <c r="D736" s="37"/>
      <c r="E736" s="34"/>
      <c r="F736" s="34"/>
      <c r="G736" s="38"/>
      <c r="H736" s="38"/>
      <c r="I736" s="38"/>
      <c r="J736" s="38"/>
    </row>
    <row r="737" spans="1:10" ht="15.75" customHeight="1">
      <c r="A737" s="37"/>
      <c r="B737" s="37"/>
      <c r="D737" s="37"/>
      <c r="E737" s="34"/>
      <c r="F737" s="34"/>
      <c r="G737" s="38"/>
      <c r="H737" s="38"/>
      <c r="I737" s="38"/>
      <c r="J737" s="38"/>
    </row>
    <row r="738" spans="1:10" ht="15.75" customHeight="1">
      <c r="A738" s="37"/>
      <c r="B738" s="37"/>
      <c r="D738" s="37"/>
      <c r="E738" s="34"/>
      <c r="F738" s="34"/>
      <c r="G738" s="38"/>
      <c r="H738" s="38"/>
      <c r="I738" s="38"/>
      <c r="J738" s="38"/>
    </row>
    <row r="739" spans="1:10" ht="15.75" customHeight="1">
      <c r="A739" s="37"/>
      <c r="B739" s="37"/>
      <c r="D739" s="37"/>
      <c r="E739" s="34"/>
      <c r="F739" s="34"/>
      <c r="G739" s="38"/>
      <c r="H739" s="38"/>
      <c r="I739" s="38"/>
      <c r="J739" s="38"/>
    </row>
    <row r="740" spans="1:10" ht="15.75" customHeight="1">
      <c r="A740" s="37"/>
      <c r="B740" s="37"/>
      <c r="D740" s="37"/>
      <c r="E740" s="34"/>
      <c r="F740" s="34"/>
      <c r="G740" s="38"/>
      <c r="H740" s="38"/>
      <c r="I740" s="38"/>
      <c r="J740" s="38"/>
    </row>
    <row r="741" spans="1:10" ht="15.75" customHeight="1">
      <c r="A741" s="37"/>
      <c r="B741" s="37"/>
      <c r="D741" s="37"/>
      <c r="E741" s="34"/>
      <c r="F741" s="34"/>
      <c r="G741" s="38"/>
      <c r="H741" s="38"/>
      <c r="I741" s="38"/>
      <c r="J741" s="38"/>
    </row>
    <row r="742" spans="1:10" ht="15.75" customHeight="1">
      <c r="A742" s="37"/>
      <c r="B742" s="37"/>
      <c r="D742" s="37"/>
      <c r="E742" s="34"/>
      <c r="F742" s="34"/>
      <c r="G742" s="38"/>
      <c r="H742" s="38"/>
      <c r="I742" s="38"/>
      <c r="J742" s="38"/>
    </row>
    <row r="743" spans="1:10" ht="15.75" customHeight="1">
      <c r="A743" s="37"/>
      <c r="B743" s="37"/>
      <c r="D743" s="37"/>
      <c r="E743" s="34"/>
      <c r="F743" s="34"/>
      <c r="G743" s="38"/>
      <c r="H743" s="38"/>
      <c r="I743" s="38"/>
      <c r="J743" s="38"/>
    </row>
    <row r="744" spans="1:10" ht="15.75" customHeight="1">
      <c r="A744" s="37"/>
      <c r="B744" s="37"/>
      <c r="D744" s="37"/>
      <c r="E744" s="34"/>
      <c r="F744" s="34"/>
      <c r="G744" s="38"/>
      <c r="H744" s="38"/>
      <c r="I744" s="38"/>
      <c r="J744" s="38"/>
    </row>
    <row r="745" spans="1:10" ht="15.75" customHeight="1">
      <c r="A745" s="37"/>
      <c r="B745" s="37"/>
      <c r="D745" s="37"/>
      <c r="E745" s="34"/>
      <c r="F745" s="34"/>
      <c r="G745" s="38"/>
      <c r="H745" s="38"/>
      <c r="I745" s="38"/>
      <c r="J745" s="38"/>
    </row>
    <row r="746" spans="1:10" ht="15.75" customHeight="1">
      <c r="A746" s="37"/>
      <c r="B746" s="37"/>
      <c r="D746" s="37"/>
      <c r="E746" s="34"/>
      <c r="F746" s="34"/>
      <c r="G746" s="38"/>
      <c r="H746" s="38"/>
      <c r="I746" s="38"/>
      <c r="J746" s="38"/>
    </row>
    <row r="747" spans="1:10" ht="15.75" customHeight="1">
      <c r="A747" s="37"/>
      <c r="B747" s="37"/>
      <c r="D747" s="37"/>
      <c r="E747" s="34"/>
      <c r="F747" s="34"/>
      <c r="G747" s="38"/>
      <c r="H747" s="38"/>
      <c r="I747" s="38"/>
      <c r="J747" s="38"/>
    </row>
    <row r="748" spans="1:10" ht="15.75" customHeight="1">
      <c r="A748" s="37"/>
      <c r="B748" s="37"/>
      <c r="D748" s="37"/>
      <c r="E748" s="34"/>
      <c r="F748" s="34"/>
      <c r="G748" s="38"/>
      <c r="H748" s="38"/>
      <c r="I748" s="38"/>
      <c r="J748" s="38"/>
    </row>
    <row r="749" spans="1:10" ht="15.75" customHeight="1">
      <c r="A749" s="37"/>
      <c r="B749" s="37"/>
      <c r="D749" s="37"/>
      <c r="E749" s="34"/>
      <c r="F749" s="34"/>
      <c r="G749" s="38"/>
      <c r="H749" s="38"/>
      <c r="I749" s="38"/>
      <c r="J749" s="38"/>
    </row>
    <row r="750" spans="1:10" ht="15.75" customHeight="1">
      <c r="A750" s="37"/>
      <c r="B750" s="37"/>
      <c r="D750" s="37"/>
      <c r="E750" s="34"/>
      <c r="F750" s="34"/>
      <c r="G750" s="38"/>
      <c r="H750" s="38"/>
      <c r="I750" s="38"/>
      <c r="J750" s="38"/>
    </row>
    <row r="751" spans="1:10" ht="15.75" customHeight="1">
      <c r="A751" s="37"/>
      <c r="B751" s="37"/>
      <c r="D751" s="37"/>
      <c r="E751" s="34"/>
      <c r="F751" s="34"/>
      <c r="G751" s="38"/>
      <c r="H751" s="38"/>
      <c r="I751" s="38"/>
      <c r="J751" s="38"/>
    </row>
    <row r="752" spans="1:10" ht="15.75" customHeight="1">
      <c r="A752" s="37"/>
      <c r="B752" s="37"/>
      <c r="D752" s="37"/>
      <c r="E752" s="34"/>
      <c r="F752" s="34"/>
      <c r="G752" s="38"/>
      <c r="H752" s="38"/>
      <c r="I752" s="38"/>
      <c r="J752" s="38"/>
    </row>
    <row r="753" spans="1:10" ht="15.75" customHeight="1">
      <c r="A753" s="37"/>
      <c r="B753" s="37"/>
      <c r="D753" s="37"/>
      <c r="E753" s="34"/>
      <c r="F753" s="34"/>
      <c r="G753" s="38"/>
      <c r="H753" s="38"/>
      <c r="I753" s="38"/>
      <c r="J753" s="38"/>
    </row>
    <row r="754" spans="1:10" ht="15.75" customHeight="1">
      <c r="A754" s="37"/>
      <c r="B754" s="37"/>
      <c r="D754" s="37"/>
      <c r="E754" s="34"/>
      <c r="F754" s="34"/>
      <c r="G754" s="38"/>
      <c r="H754" s="38"/>
      <c r="I754" s="38"/>
      <c r="J754" s="38"/>
    </row>
    <row r="755" spans="1:10" ht="15.75" customHeight="1">
      <c r="A755" s="37"/>
      <c r="B755" s="37"/>
      <c r="D755" s="37"/>
      <c r="E755" s="34"/>
      <c r="F755" s="34"/>
      <c r="G755" s="38"/>
      <c r="H755" s="38"/>
      <c r="I755" s="38"/>
      <c r="J755" s="38"/>
    </row>
    <row r="756" spans="1:10" ht="15.75" customHeight="1">
      <c r="A756" s="37"/>
      <c r="B756" s="37"/>
      <c r="D756" s="37"/>
      <c r="E756" s="34"/>
      <c r="F756" s="34"/>
      <c r="G756" s="38"/>
      <c r="H756" s="38"/>
      <c r="I756" s="38"/>
      <c r="J756" s="38"/>
    </row>
    <row r="757" spans="1:10" ht="15.75" customHeight="1">
      <c r="A757" s="37"/>
      <c r="B757" s="37"/>
      <c r="D757" s="37"/>
      <c r="E757" s="34"/>
      <c r="F757" s="34"/>
      <c r="G757" s="38"/>
      <c r="H757" s="38"/>
      <c r="I757" s="38"/>
      <c r="J757" s="38"/>
    </row>
    <row r="758" spans="1:10" ht="15.75" customHeight="1">
      <c r="A758" s="37"/>
      <c r="B758" s="37"/>
      <c r="D758" s="37"/>
      <c r="E758" s="34"/>
      <c r="F758" s="34"/>
      <c r="G758" s="38"/>
      <c r="H758" s="38"/>
      <c r="I758" s="38"/>
      <c r="J758" s="38"/>
    </row>
    <row r="759" spans="1:10" ht="15.75" customHeight="1">
      <c r="A759" s="37"/>
      <c r="B759" s="37"/>
      <c r="D759" s="37"/>
      <c r="E759" s="34"/>
      <c r="F759" s="34"/>
      <c r="G759" s="38"/>
      <c r="H759" s="38"/>
      <c r="I759" s="38"/>
      <c r="J759" s="38"/>
    </row>
    <row r="760" spans="1:10" ht="15.75" customHeight="1">
      <c r="A760" s="37"/>
      <c r="B760" s="37"/>
      <c r="D760" s="37"/>
      <c r="E760" s="34"/>
      <c r="F760" s="34"/>
      <c r="G760" s="38"/>
      <c r="H760" s="38"/>
      <c r="I760" s="38"/>
      <c r="J760" s="38"/>
    </row>
    <row r="761" spans="1:10" ht="15.75" customHeight="1">
      <c r="A761" s="37"/>
      <c r="B761" s="37"/>
      <c r="D761" s="37"/>
      <c r="E761" s="34"/>
      <c r="F761" s="34"/>
      <c r="G761" s="38"/>
      <c r="H761" s="38"/>
      <c r="I761" s="38"/>
      <c r="J761" s="38"/>
    </row>
    <row r="762" spans="1:10" ht="15.75" customHeight="1">
      <c r="A762" s="37"/>
      <c r="B762" s="37"/>
      <c r="D762" s="37"/>
      <c r="E762" s="34"/>
      <c r="F762" s="34"/>
      <c r="G762" s="38"/>
      <c r="H762" s="38"/>
      <c r="I762" s="38"/>
      <c r="J762" s="38"/>
    </row>
    <row r="763" spans="1:10" ht="15.75" customHeight="1">
      <c r="A763" s="37"/>
      <c r="B763" s="37"/>
      <c r="D763" s="37"/>
      <c r="E763" s="34"/>
      <c r="F763" s="34"/>
      <c r="G763" s="38"/>
      <c r="H763" s="38"/>
      <c r="I763" s="38"/>
      <c r="J763" s="38"/>
    </row>
    <row r="764" spans="1:10" ht="15.75" customHeight="1">
      <c r="A764" s="37"/>
      <c r="B764" s="37"/>
      <c r="D764" s="37"/>
      <c r="E764" s="34"/>
      <c r="F764" s="34"/>
      <c r="G764" s="38"/>
      <c r="H764" s="38"/>
      <c r="I764" s="38"/>
      <c r="J764" s="38"/>
    </row>
    <row r="765" spans="1:10" ht="15.75" customHeight="1">
      <c r="A765" s="37"/>
      <c r="B765" s="37"/>
      <c r="D765" s="37"/>
      <c r="E765" s="34"/>
      <c r="F765" s="34"/>
      <c r="G765" s="38"/>
      <c r="H765" s="38"/>
      <c r="I765" s="38"/>
      <c r="J765" s="38"/>
    </row>
    <row r="766" spans="1:10" ht="15.75" customHeight="1">
      <c r="A766" s="37"/>
      <c r="B766" s="37"/>
      <c r="D766" s="37"/>
      <c r="E766" s="34"/>
      <c r="F766" s="34"/>
      <c r="G766" s="38"/>
      <c r="H766" s="38"/>
      <c r="I766" s="38"/>
      <c r="J766" s="38"/>
    </row>
    <row r="767" spans="1:10" ht="15.75" customHeight="1">
      <c r="A767" s="37"/>
      <c r="B767" s="37"/>
      <c r="D767" s="37"/>
      <c r="E767" s="34"/>
      <c r="F767" s="34"/>
      <c r="G767" s="38"/>
      <c r="H767" s="38"/>
      <c r="I767" s="38"/>
      <c r="J767" s="38"/>
    </row>
    <row r="768" spans="1:10" ht="15.75" customHeight="1">
      <c r="A768" s="37"/>
      <c r="B768" s="37"/>
      <c r="D768" s="37"/>
      <c r="E768" s="34"/>
      <c r="F768" s="34"/>
      <c r="G768" s="38"/>
      <c r="H768" s="38"/>
      <c r="I768" s="38"/>
      <c r="J768" s="38"/>
    </row>
    <row r="769" spans="1:10" ht="15.75" customHeight="1">
      <c r="A769" s="37"/>
      <c r="B769" s="37"/>
      <c r="D769" s="37"/>
      <c r="E769" s="34"/>
      <c r="F769" s="34"/>
      <c r="G769" s="38"/>
      <c r="H769" s="38"/>
      <c r="I769" s="38"/>
      <c r="J769" s="38"/>
    </row>
    <row r="770" spans="1:10" ht="15.75" customHeight="1">
      <c r="A770" s="37"/>
      <c r="B770" s="37"/>
      <c r="D770" s="37"/>
      <c r="E770" s="34"/>
      <c r="F770" s="34"/>
      <c r="G770" s="38"/>
      <c r="H770" s="38"/>
      <c r="I770" s="38"/>
      <c r="J770" s="38"/>
    </row>
    <row r="771" spans="1:10" ht="15.75" customHeight="1">
      <c r="A771" s="37"/>
      <c r="B771" s="37"/>
      <c r="D771" s="37"/>
      <c r="E771" s="34"/>
      <c r="F771" s="34"/>
      <c r="G771" s="38"/>
      <c r="H771" s="38"/>
      <c r="I771" s="38"/>
      <c r="J771" s="38"/>
    </row>
    <row r="772" spans="1:10" ht="15.75" customHeight="1">
      <c r="A772" s="37"/>
      <c r="B772" s="37"/>
      <c r="D772" s="37"/>
      <c r="E772" s="34"/>
      <c r="F772" s="34"/>
      <c r="G772" s="38"/>
      <c r="H772" s="38"/>
      <c r="I772" s="38"/>
      <c r="J772" s="38"/>
    </row>
    <row r="773" spans="1:10" ht="15.75" customHeight="1">
      <c r="A773" s="37"/>
      <c r="B773" s="37"/>
      <c r="D773" s="37"/>
      <c r="E773" s="34"/>
      <c r="F773" s="34"/>
      <c r="G773" s="38"/>
      <c r="H773" s="38"/>
      <c r="I773" s="38"/>
      <c r="J773" s="38"/>
    </row>
    <row r="774" spans="1:10" ht="15.75" customHeight="1">
      <c r="A774" s="37"/>
      <c r="B774" s="37"/>
      <c r="D774" s="37"/>
      <c r="E774" s="34"/>
      <c r="F774" s="34"/>
      <c r="G774" s="38"/>
      <c r="H774" s="38"/>
      <c r="I774" s="38"/>
      <c r="J774" s="38"/>
    </row>
    <row r="775" spans="1:10" ht="15.75" customHeight="1">
      <c r="A775" s="37"/>
      <c r="B775" s="37"/>
      <c r="D775" s="37"/>
      <c r="E775" s="34"/>
      <c r="F775" s="34"/>
      <c r="G775" s="38"/>
      <c r="H775" s="38"/>
      <c r="I775" s="38"/>
      <c r="J775" s="38"/>
    </row>
    <row r="776" spans="1:10" ht="15.75" customHeight="1">
      <c r="A776" s="37"/>
      <c r="B776" s="37"/>
      <c r="D776" s="37"/>
      <c r="E776" s="34"/>
      <c r="F776" s="34"/>
      <c r="G776" s="38"/>
      <c r="H776" s="38"/>
      <c r="I776" s="38"/>
      <c r="J776" s="38"/>
    </row>
    <row r="777" spans="1:10" ht="15.75" customHeight="1">
      <c r="A777" s="37"/>
      <c r="B777" s="37"/>
      <c r="D777" s="37"/>
      <c r="E777" s="34"/>
      <c r="F777" s="34"/>
      <c r="G777" s="38"/>
      <c r="H777" s="38"/>
      <c r="I777" s="38"/>
      <c r="J777" s="38"/>
    </row>
    <row r="778" spans="1:10" ht="15.75" customHeight="1">
      <c r="A778" s="37"/>
      <c r="B778" s="37"/>
      <c r="D778" s="37"/>
      <c r="E778" s="34"/>
      <c r="F778" s="34"/>
      <c r="G778" s="38"/>
      <c r="H778" s="38"/>
      <c r="I778" s="38"/>
      <c r="J778" s="38"/>
    </row>
    <row r="779" spans="1:10" ht="15.75" customHeight="1">
      <c r="A779" s="37"/>
      <c r="B779" s="37"/>
      <c r="D779" s="37"/>
      <c r="E779" s="34"/>
      <c r="F779" s="34"/>
      <c r="G779" s="38"/>
      <c r="H779" s="38"/>
      <c r="I779" s="38"/>
      <c r="J779" s="38"/>
    </row>
    <row r="780" spans="1:10" ht="15.75" customHeight="1">
      <c r="A780" s="37"/>
      <c r="B780" s="37"/>
      <c r="D780" s="37"/>
      <c r="E780" s="34"/>
      <c r="F780" s="34"/>
      <c r="G780" s="38"/>
      <c r="H780" s="38"/>
      <c r="I780" s="38"/>
      <c r="J780" s="38"/>
    </row>
    <row r="781" spans="1:10" ht="15.75" customHeight="1">
      <c r="A781" s="37"/>
      <c r="B781" s="37"/>
      <c r="D781" s="37"/>
      <c r="E781" s="34"/>
      <c r="F781" s="34"/>
      <c r="G781" s="38"/>
      <c r="H781" s="38"/>
      <c r="I781" s="38"/>
      <c r="J781" s="38"/>
    </row>
    <row r="782" spans="1:10" ht="15.75" customHeight="1">
      <c r="A782" s="37"/>
      <c r="B782" s="37"/>
      <c r="D782" s="37"/>
      <c r="E782" s="34"/>
      <c r="F782" s="34"/>
      <c r="G782" s="38"/>
      <c r="H782" s="38"/>
      <c r="I782" s="38"/>
      <c r="J782" s="38"/>
    </row>
    <row r="783" spans="1:10" ht="15.75" customHeight="1">
      <c r="A783" s="37"/>
      <c r="B783" s="37"/>
      <c r="D783" s="37"/>
      <c r="E783" s="34"/>
      <c r="F783" s="34"/>
      <c r="G783" s="38"/>
      <c r="H783" s="38"/>
      <c r="I783" s="38"/>
      <c r="J783" s="38"/>
    </row>
    <row r="784" spans="1:10" ht="15.75" customHeight="1">
      <c r="A784" s="37"/>
      <c r="B784" s="37"/>
      <c r="D784" s="37"/>
      <c r="E784" s="34"/>
      <c r="F784" s="34"/>
      <c r="G784" s="38"/>
      <c r="H784" s="38"/>
      <c r="I784" s="38"/>
      <c r="J784" s="38"/>
    </row>
    <row r="785" spans="1:10" ht="15.75" customHeight="1">
      <c r="A785" s="37"/>
      <c r="B785" s="37"/>
      <c r="D785" s="37"/>
      <c r="E785" s="34"/>
      <c r="F785" s="34"/>
      <c r="G785" s="38"/>
      <c r="H785" s="38"/>
      <c r="I785" s="38"/>
      <c r="J785" s="38"/>
    </row>
    <row r="786" spans="1:10" ht="15.75" customHeight="1">
      <c r="A786" s="37"/>
      <c r="B786" s="37"/>
      <c r="D786" s="37"/>
      <c r="E786" s="34"/>
      <c r="F786" s="34"/>
      <c r="G786" s="38"/>
      <c r="H786" s="38"/>
      <c r="I786" s="38"/>
      <c r="J786" s="38"/>
    </row>
    <row r="787" spans="1:10" ht="15.75" customHeight="1">
      <c r="A787" s="37"/>
      <c r="B787" s="37"/>
      <c r="D787" s="37"/>
      <c r="E787" s="34"/>
      <c r="F787" s="34"/>
      <c r="G787" s="38"/>
      <c r="H787" s="38"/>
      <c r="I787" s="38"/>
      <c r="J787" s="38"/>
    </row>
    <row r="788" spans="1:10" ht="15.75" customHeight="1">
      <c r="A788" s="37"/>
      <c r="B788" s="37"/>
      <c r="D788" s="37"/>
      <c r="E788" s="34"/>
      <c r="F788" s="34"/>
      <c r="G788" s="38"/>
      <c r="H788" s="38"/>
      <c r="I788" s="38"/>
      <c r="J788" s="38"/>
    </row>
    <row r="789" spans="1:10" ht="15.75" customHeight="1">
      <c r="A789" s="37"/>
      <c r="B789" s="37"/>
      <c r="D789" s="37"/>
      <c r="E789" s="34"/>
      <c r="F789" s="34"/>
      <c r="G789" s="38"/>
      <c r="H789" s="38"/>
      <c r="I789" s="38"/>
      <c r="J789" s="38"/>
    </row>
    <row r="790" spans="1:10" ht="15.75" customHeight="1">
      <c r="A790" s="37"/>
      <c r="B790" s="37"/>
      <c r="D790" s="37"/>
      <c r="E790" s="34"/>
      <c r="F790" s="34"/>
      <c r="G790" s="38"/>
      <c r="H790" s="38"/>
      <c r="I790" s="38"/>
      <c r="J790" s="38"/>
    </row>
    <row r="791" spans="1:10" ht="15.75" customHeight="1">
      <c r="A791" s="37"/>
      <c r="B791" s="37"/>
      <c r="D791" s="37"/>
      <c r="E791" s="34"/>
      <c r="F791" s="34"/>
      <c r="G791" s="38"/>
      <c r="H791" s="38"/>
      <c r="I791" s="38"/>
      <c r="J791" s="38"/>
    </row>
    <row r="792" spans="1:10" ht="15.75" customHeight="1">
      <c r="A792" s="37"/>
      <c r="B792" s="37"/>
      <c r="D792" s="37"/>
      <c r="E792" s="34"/>
      <c r="F792" s="34"/>
      <c r="G792" s="38"/>
      <c r="H792" s="38"/>
      <c r="I792" s="38"/>
      <c r="J792" s="38"/>
    </row>
    <row r="793" spans="1:10" ht="15.75" customHeight="1">
      <c r="A793" s="37"/>
      <c r="B793" s="37"/>
      <c r="D793" s="37"/>
      <c r="E793" s="34"/>
      <c r="F793" s="34"/>
      <c r="G793" s="38"/>
      <c r="H793" s="38"/>
      <c r="I793" s="38"/>
      <c r="J793" s="38"/>
    </row>
    <row r="794" spans="1:10" ht="15.75" customHeight="1">
      <c r="A794" s="37"/>
      <c r="B794" s="37"/>
      <c r="D794" s="37"/>
      <c r="E794" s="34"/>
      <c r="F794" s="34"/>
      <c r="G794" s="38"/>
      <c r="H794" s="38"/>
      <c r="I794" s="38"/>
      <c r="J794" s="38"/>
    </row>
    <row r="795" spans="1:10" ht="15.75" customHeight="1">
      <c r="A795" s="37"/>
      <c r="B795" s="37"/>
      <c r="D795" s="37"/>
      <c r="E795" s="34"/>
      <c r="F795" s="34"/>
      <c r="G795" s="38"/>
      <c r="H795" s="38"/>
      <c r="I795" s="38"/>
      <c r="J795" s="38"/>
    </row>
    <row r="796" spans="1:10" ht="15.75" customHeight="1">
      <c r="A796" s="37"/>
      <c r="B796" s="37"/>
      <c r="D796" s="37"/>
      <c r="E796" s="34"/>
      <c r="F796" s="34"/>
      <c r="G796" s="38"/>
      <c r="H796" s="38"/>
      <c r="I796" s="38"/>
      <c r="J796" s="38"/>
    </row>
    <row r="797" spans="1:10" ht="15.75" customHeight="1">
      <c r="A797" s="37"/>
      <c r="B797" s="37"/>
      <c r="D797" s="37"/>
      <c r="E797" s="34"/>
      <c r="F797" s="34"/>
      <c r="G797" s="38"/>
      <c r="H797" s="38"/>
      <c r="I797" s="38"/>
      <c r="J797" s="38"/>
    </row>
    <row r="798" spans="1:10" ht="15.75" customHeight="1">
      <c r="A798" s="37"/>
      <c r="B798" s="37"/>
      <c r="D798" s="37"/>
      <c r="E798" s="34"/>
      <c r="F798" s="34"/>
      <c r="G798" s="38"/>
      <c r="H798" s="38"/>
      <c r="I798" s="38"/>
      <c r="J798" s="38"/>
    </row>
    <row r="799" spans="1:10" ht="15.75" customHeight="1">
      <c r="A799" s="37"/>
      <c r="B799" s="37"/>
      <c r="D799" s="37"/>
      <c r="E799" s="34"/>
      <c r="F799" s="34"/>
      <c r="G799" s="38"/>
      <c r="H799" s="38"/>
      <c r="I799" s="38"/>
      <c r="J799" s="38"/>
    </row>
    <row r="800" spans="1:10" ht="15.75" customHeight="1">
      <c r="A800" s="37"/>
      <c r="B800" s="37"/>
      <c r="D800" s="37"/>
      <c r="E800" s="34"/>
      <c r="F800" s="34"/>
      <c r="G800" s="38"/>
      <c r="H800" s="38"/>
      <c r="I800" s="38"/>
      <c r="J800" s="38"/>
    </row>
    <row r="801" spans="1:10" ht="15.75" customHeight="1">
      <c r="A801" s="37"/>
      <c r="B801" s="37"/>
      <c r="D801" s="37"/>
      <c r="E801" s="34"/>
      <c r="F801" s="34"/>
      <c r="G801" s="38"/>
      <c r="H801" s="38"/>
      <c r="I801" s="38"/>
      <c r="J801" s="38"/>
    </row>
    <row r="802" spans="1:10" ht="15.75" customHeight="1">
      <c r="A802" s="37"/>
      <c r="B802" s="37"/>
      <c r="D802" s="37"/>
      <c r="E802" s="34"/>
      <c r="F802" s="34"/>
      <c r="G802" s="38"/>
      <c r="H802" s="38"/>
      <c r="I802" s="38"/>
      <c r="J802" s="38"/>
    </row>
    <row r="803" spans="1:10" ht="15.75" customHeight="1">
      <c r="A803" s="37"/>
      <c r="B803" s="37"/>
      <c r="D803" s="37"/>
      <c r="E803" s="34"/>
      <c r="F803" s="34"/>
      <c r="G803" s="38"/>
      <c r="H803" s="38"/>
      <c r="I803" s="38"/>
      <c r="J803" s="38"/>
    </row>
    <row r="804" spans="1:10" ht="15.75" customHeight="1">
      <c r="A804" s="37"/>
      <c r="B804" s="37"/>
      <c r="D804" s="37"/>
      <c r="E804" s="34"/>
      <c r="F804" s="34"/>
      <c r="G804" s="38"/>
      <c r="H804" s="38"/>
      <c r="I804" s="38"/>
      <c r="J804" s="38"/>
    </row>
    <row r="805" spans="1:10" ht="15.75" customHeight="1">
      <c r="A805" s="37"/>
      <c r="B805" s="37"/>
      <c r="D805" s="37"/>
      <c r="E805" s="34"/>
      <c r="F805" s="34"/>
      <c r="G805" s="38"/>
      <c r="H805" s="38"/>
      <c r="I805" s="38"/>
      <c r="J805" s="38"/>
    </row>
    <row r="806" spans="1:10" ht="15.75" customHeight="1">
      <c r="A806" s="37"/>
      <c r="B806" s="37"/>
      <c r="D806" s="37"/>
      <c r="E806" s="34"/>
      <c r="F806" s="34"/>
      <c r="G806" s="38"/>
      <c r="H806" s="38"/>
      <c r="I806" s="38"/>
      <c r="J806" s="38"/>
    </row>
    <row r="807" spans="1:10" ht="15.75" customHeight="1">
      <c r="A807" s="37"/>
      <c r="B807" s="37"/>
      <c r="D807" s="37"/>
      <c r="E807" s="34"/>
      <c r="F807" s="34"/>
      <c r="G807" s="38"/>
      <c r="H807" s="38"/>
      <c r="I807" s="38"/>
      <c r="J807" s="38"/>
    </row>
    <row r="808" spans="1:10" ht="15.75" customHeight="1">
      <c r="A808" s="37"/>
      <c r="B808" s="37"/>
      <c r="D808" s="37"/>
      <c r="E808" s="34"/>
      <c r="F808" s="34"/>
      <c r="G808" s="38"/>
      <c r="H808" s="38"/>
      <c r="I808" s="38"/>
      <c r="J808" s="38"/>
    </row>
    <row r="809" spans="1:10" ht="15.75" customHeight="1">
      <c r="A809" s="37"/>
      <c r="B809" s="37"/>
      <c r="D809" s="37"/>
      <c r="E809" s="34"/>
      <c r="F809" s="34"/>
      <c r="G809" s="38"/>
      <c r="H809" s="38"/>
      <c r="I809" s="38"/>
      <c r="J809" s="38"/>
    </row>
    <row r="810" spans="1:10" ht="15.75" customHeight="1">
      <c r="A810" s="37"/>
      <c r="B810" s="37"/>
      <c r="D810" s="37"/>
      <c r="E810" s="34"/>
      <c r="F810" s="34"/>
      <c r="G810" s="38"/>
      <c r="H810" s="38"/>
      <c r="I810" s="38"/>
      <c r="J810" s="38"/>
    </row>
    <row r="811" spans="1:10" ht="15.75" customHeight="1">
      <c r="A811" s="37"/>
      <c r="B811" s="37"/>
      <c r="D811" s="37"/>
      <c r="E811" s="34"/>
      <c r="F811" s="34"/>
      <c r="G811" s="38"/>
      <c r="H811" s="38"/>
      <c r="I811" s="38"/>
      <c r="J811" s="38"/>
    </row>
    <row r="812" spans="1:10" ht="15.75" customHeight="1">
      <c r="A812" s="37"/>
      <c r="B812" s="37"/>
      <c r="D812" s="37"/>
      <c r="E812" s="34"/>
      <c r="F812" s="34"/>
      <c r="G812" s="38"/>
      <c r="H812" s="38"/>
      <c r="I812" s="38"/>
      <c r="J812" s="38"/>
    </row>
    <row r="813" spans="1:10" ht="15.75" customHeight="1">
      <c r="A813" s="37"/>
      <c r="B813" s="37"/>
      <c r="D813" s="37"/>
      <c r="E813" s="34"/>
      <c r="F813" s="34"/>
      <c r="G813" s="38"/>
      <c r="H813" s="38"/>
      <c r="I813" s="38"/>
      <c r="J813" s="38"/>
    </row>
    <row r="814" spans="1:10" ht="15.75" customHeight="1">
      <c r="A814" s="37"/>
      <c r="B814" s="37"/>
      <c r="D814" s="37"/>
      <c r="E814" s="34"/>
      <c r="F814" s="34"/>
      <c r="G814" s="38"/>
      <c r="H814" s="38"/>
      <c r="I814" s="38"/>
      <c r="J814" s="38"/>
    </row>
    <row r="815" spans="1:10" ht="15.75" customHeight="1">
      <c r="A815" s="37"/>
      <c r="B815" s="37"/>
      <c r="D815" s="37"/>
      <c r="E815" s="34"/>
      <c r="F815" s="34"/>
      <c r="G815" s="38"/>
      <c r="H815" s="38"/>
      <c r="I815" s="38"/>
      <c r="J815" s="38"/>
    </row>
    <row r="816" spans="1:10" ht="15.75" customHeight="1">
      <c r="A816" s="37"/>
      <c r="B816" s="37"/>
      <c r="D816" s="37"/>
      <c r="E816" s="34"/>
      <c r="F816" s="34"/>
      <c r="G816" s="38"/>
      <c r="H816" s="38"/>
      <c r="I816" s="38"/>
      <c r="J816" s="38"/>
    </row>
    <row r="817" spans="1:10" ht="15.75" customHeight="1">
      <c r="A817" s="37"/>
      <c r="B817" s="37"/>
      <c r="D817" s="37"/>
      <c r="E817" s="34"/>
      <c r="F817" s="34"/>
      <c r="G817" s="38"/>
      <c r="H817" s="38"/>
      <c r="I817" s="38"/>
      <c r="J817" s="38"/>
    </row>
    <row r="818" spans="1:10" ht="15.75" customHeight="1">
      <c r="A818" s="37"/>
      <c r="B818" s="37"/>
      <c r="D818" s="37"/>
      <c r="E818" s="34"/>
      <c r="F818" s="34"/>
      <c r="G818" s="38"/>
      <c r="H818" s="38"/>
      <c r="I818" s="38"/>
      <c r="J818" s="38"/>
    </row>
    <row r="819" spans="1:10" ht="15.75" customHeight="1">
      <c r="A819" s="37"/>
      <c r="B819" s="37"/>
      <c r="D819" s="37"/>
      <c r="E819" s="34"/>
      <c r="F819" s="34"/>
      <c r="G819" s="38"/>
      <c r="H819" s="38"/>
      <c r="I819" s="38"/>
      <c r="J819" s="38"/>
    </row>
    <row r="820" spans="1:10" ht="15.75" customHeight="1">
      <c r="A820" s="37"/>
      <c r="B820" s="37"/>
      <c r="D820" s="37"/>
      <c r="E820" s="34"/>
      <c r="F820" s="34"/>
      <c r="G820" s="38"/>
      <c r="H820" s="38"/>
      <c r="I820" s="38"/>
      <c r="J820" s="38"/>
    </row>
    <row r="821" spans="1:10" ht="15.75" customHeight="1">
      <c r="A821" s="37"/>
      <c r="B821" s="37"/>
      <c r="D821" s="37"/>
      <c r="E821" s="34"/>
      <c r="F821" s="34"/>
      <c r="G821" s="38"/>
      <c r="H821" s="38"/>
      <c r="I821" s="38"/>
      <c r="J821" s="38"/>
    </row>
    <row r="822" spans="1:10" ht="15.75" customHeight="1">
      <c r="A822" s="37"/>
      <c r="B822" s="37"/>
      <c r="D822" s="37"/>
      <c r="E822" s="34"/>
      <c r="F822" s="34"/>
      <c r="G822" s="38"/>
      <c r="H822" s="38"/>
      <c r="I822" s="38"/>
      <c r="J822" s="38"/>
    </row>
    <row r="823" spans="1:10" ht="15.75" customHeight="1">
      <c r="A823" s="37"/>
      <c r="B823" s="37"/>
      <c r="D823" s="37"/>
      <c r="E823" s="34"/>
      <c r="F823" s="34"/>
      <c r="G823" s="38"/>
      <c r="H823" s="38"/>
      <c r="I823" s="38"/>
      <c r="J823" s="38"/>
    </row>
    <row r="824" spans="1:10" ht="15.75" customHeight="1">
      <c r="A824" s="37"/>
      <c r="B824" s="37"/>
      <c r="D824" s="37"/>
      <c r="E824" s="34"/>
      <c r="F824" s="34"/>
      <c r="G824" s="38"/>
      <c r="H824" s="38"/>
      <c r="I824" s="38"/>
      <c r="J824" s="38"/>
    </row>
    <row r="825" spans="1:10" ht="15.75" customHeight="1">
      <c r="A825" s="37"/>
      <c r="B825" s="37"/>
      <c r="D825" s="37"/>
      <c r="E825" s="34"/>
      <c r="F825" s="34"/>
      <c r="G825" s="38"/>
      <c r="H825" s="38"/>
      <c r="I825" s="38"/>
      <c r="J825" s="38"/>
    </row>
    <row r="826" spans="1:10" ht="15.75" customHeight="1">
      <c r="A826" s="37"/>
      <c r="B826" s="37"/>
      <c r="D826" s="37"/>
      <c r="E826" s="34"/>
      <c r="F826" s="34"/>
      <c r="G826" s="38"/>
      <c r="H826" s="38"/>
      <c r="I826" s="38"/>
      <c r="J826" s="38"/>
    </row>
    <row r="827" spans="1:10" ht="15.75" customHeight="1">
      <c r="A827" s="37"/>
      <c r="B827" s="37"/>
      <c r="D827" s="37"/>
      <c r="E827" s="34"/>
      <c r="F827" s="34"/>
      <c r="G827" s="38"/>
      <c r="H827" s="38"/>
      <c r="I827" s="38"/>
      <c r="J827" s="38"/>
    </row>
    <row r="828" spans="1:10" ht="15.75" customHeight="1">
      <c r="A828" s="37"/>
      <c r="B828" s="37"/>
      <c r="D828" s="37"/>
      <c r="E828" s="34"/>
      <c r="F828" s="34"/>
      <c r="G828" s="38"/>
      <c r="H828" s="38"/>
      <c r="I828" s="38"/>
      <c r="J828" s="38"/>
    </row>
    <row r="829" spans="1:10" ht="15.75" customHeight="1">
      <c r="A829" s="37"/>
      <c r="B829" s="37"/>
      <c r="D829" s="37"/>
      <c r="E829" s="34"/>
      <c r="F829" s="34"/>
      <c r="G829" s="38"/>
      <c r="H829" s="38"/>
      <c r="I829" s="38"/>
      <c r="J829" s="38"/>
    </row>
    <row r="830" spans="1:10" ht="15.75" customHeight="1">
      <c r="A830" s="37"/>
      <c r="B830" s="37"/>
      <c r="D830" s="37"/>
      <c r="E830" s="34"/>
      <c r="F830" s="34"/>
      <c r="G830" s="38"/>
      <c r="H830" s="38"/>
      <c r="I830" s="38"/>
      <c r="J830" s="38"/>
    </row>
    <row r="831" spans="1:10" ht="15.75" customHeight="1">
      <c r="A831" s="37"/>
      <c r="B831" s="37"/>
      <c r="D831" s="37"/>
      <c r="E831" s="34"/>
      <c r="F831" s="34"/>
      <c r="G831" s="38"/>
      <c r="H831" s="38"/>
      <c r="I831" s="38"/>
      <c r="J831" s="38"/>
    </row>
    <row r="832" spans="1:10" ht="15.75" customHeight="1">
      <c r="A832" s="37"/>
      <c r="B832" s="37"/>
      <c r="D832" s="37"/>
      <c r="E832" s="34"/>
      <c r="F832" s="34"/>
      <c r="G832" s="38"/>
      <c r="H832" s="38"/>
      <c r="I832" s="38"/>
      <c r="J832" s="38"/>
    </row>
    <row r="833" spans="1:10" ht="15.75" customHeight="1">
      <c r="A833" s="37"/>
      <c r="B833" s="37"/>
      <c r="D833" s="37"/>
      <c r="E833" s="34"/>
      <c r="F833" s="34"/>
      <c r="G833" s="38"/>
      <c r="H833" s="38"/>
      <c r="I833" s="38"/>
      <c r="J833" s="38"/>
    </row>
    <row r="834" spans="1:10" ht="15.75" customHeight="1">
      <c r="A834" s="37"/>
      <c r="B834" s="37"/>
      <c r="D834" s="37"/>
      <c r="E834" s="34"/>
      <c r="F834" s="34"/>
      <c r="G834" s="38"/>
      <c r="H834" s="38"/>
      <c r="I834" s="38"/>
      <c r="J834" s="38"/>
    </row>
    <row r="835" spans="1:10" ht="15.75" customHeight="1">
      <c r="A835" s="37"/>
      <c r="B835" s="37"/>
      <c r="D835" s="37"/>
      <c r="E835" s="34"/>
      <c r="F835" s="34"/>
      <c r="G835" s="38"/>
      <c r="H835" s="38"/>
      <c r="I835" s="38"/>
      <c r="J835" s="38"/>
    </row>
    <row r="836" spans="1:10" ht="15.75" customHeight="1">
      <c r="A836" s="37"/>
      <c r="B836" s="37"/>
      <c r="D836" s="37"/>
      <c r="E836" s="34"/>
      <c r="F836" s="34"/>
      <c r="G836" s="38"/>
      <c r="H836" s="38"/>
      <c r="I836" s="38"/>
      <c r="J836" s="38"/>
    </row>
    <row r="837" spans="1:10" ht="15.75" customHeight="1">
      <c r="A837" s="37"/>
      <c r="B837" s="37"/>
      <c r="D837" s="37"/>
      <c r="E837" s="34"/>
      <c r="F837" s="34"/>
      <c r="G837" s="38"/>
      <c r="H837" s="38"/>
      <c r="I837" s="38"/>
      <c r="J837" s="38"/>
    </row>
    <row r="838" spans="1:10" ht="15.75" customHeight="1">
      <c r="A838" s="37"/>
      <c r="B838" s="37"/>
      <c r="D838" s="37"/>
      <c r="E838" s="34"/>
      <c r="F838" s="34"/>
      <c r="G838" s="38"/>
      <c r="H838" s="38"/>
      <c r="I838" s="38"/>
      <c r="J838" s="38"/>
    </row>
    <row r="839" spans="1:10" ht="15.75" customHeight="1">
      <c r="A839" s="37"/>
      <c r="B839" s="37"/>
      <c r="D839" s="37"/>
      <c r="E839" s="34"/>
      <c r="F839" s="34"/>
      <c r="G839" s="38"/>
      <c r="H839" s="38"/>
      <c r="I839" s="38"/>
      <c r="J839" s="38"/>
    </row>
    <row r="840" spans="1:10" ht="15.75" customHeight="1">
      <c r="A840" s="37"/>
      <c r="B840" s="37"/>
      <c r="D840" s="37"/>
      <c r="E840" s="34"/>
      <c r="F840" s="34"/>
      <c r="G840" s="38"/>
      <c r="H840" s="38"/>
      <c r="I840" s="38"/>
      <c r="J840" s="38"/>
    </row>
    <row r="841" spans="1:10" ht="15.75" customHeight="1">
      <c r="A841" s="37"/>
      <c r="B841" s="37"/>
      <c r="D841" s="37"/>
      <c r="E841" s="34"/>
      <c r="F841" s="34"/>
      <c r="G841" s="38"/>
      <c r="H841" s="38"/>
      <c r="I841" s="38"/>
      <c r="J841" s="38"/>
    </row>
    <row r="842" spans="1:10" ht="15.75" customHeight="1">
      <c r="A842" s="37"/>
      <c r="B842" s="37"/>
      <c r="D842" s="37"/>
      <c r="E842" s="34"/>
      <c r="F842" s="34"/>
      <c r="G842" s="38"/>
      <c r="H842" s="38"/>
      <c r="I842" s="38"/>
      <c r="J842" s="38"/>
    </row>
    <row r="843" spans="1:10" ht="15.75" customHeight="1">
      <c r="A843" s="37"/>
      <c r="B843" s="37"/>
      <c r="D843" s="37"/>
      <c r="E843" s="34"/>
      <c r="F843" s="34"/>
      <c r="G843" s="38"/>
      <c r="H843" s="38"/>
      <c r="I843" s="38"/>
      <c r="J843" s="38"/>
    </row>
    <row r="844" spans="1:10" ht="15.75" customHeight="1">
      <c r="A844" s="37"/>
      <c r="B844" s="37"/>
      <c r="D844" s="37"/>
      <c r="E844" s="34"/>
      <c r="F844" s="34"/>
      <c r="G844" s="38"/>
      <c r="H844" s="38"/>
      <c r="I844" s="38"/>
      <c r="J844" s="38"/>
    </row>
    <row r="845" spans="1:10" ht="15.75" customHeight="1">
      <c r="A845" s="37"/>
      <c r="B845" s="37"/>
      <c r="D845" s="37"/>
      <c r="E845" s="34"/>
      <c r="F845" s="34"/>
      <c r="G845" s="38"/>
      <c r="H845" s="38"/>
      <c r="I845" s="38"/>
      <c r="J845" s="38"/>
    </row>
    <row r="846" spans="1:10" ht="15.75" customHeight="1">
      <c r="A846" s="37"/>
      <c r="B846" s="37"/>
      <c r="D846" s="37"/>
      <c r="E846" s="34"/>
      <c r="F846" s="34"/>
      <c r="G846" s="38"/>
      <c r="H846" s="38"/>
      <c r="I846" s="38"/>
      <c r="J846" s="38"/>
    </row>
    <row r="847" spans="1:10" ht="15.75" customHeight="1">
      <c r="A847" s="37"/>
      <c r="B847" s="37"/>
      <c r="D847" s="37"/>
      <c r="E847" s="34"/>
      <c r="F847" s="34"/>
      <c r="G847" s="38"/>
      <c r="H847" s="38"/>
      <c r="I847" s="38"/>
      <c r="J847" s="38"/>
    </row>
    <row r="848" spans="1:10" ht="15.75" customHeight="1">
      <c r="A848" s="37"/>
      <c r="B848" s="37"/>
      <c r="D848" s="37"/>
      <c r="E848" s="34"/>
      <c r="F848" s="34"/>
      <c r="G848" s="38"/>
      <c r="H848" s="38"/>
      <c r="I848" s="38"/>
      <c r="J848" s="38"/>
    </row>
    <row r="849" spans="1:10" ht="15.75" customHeight="1">
      <c r="A849" s="37"/>
      <c r="B849" s="37"/>
      <c r="D849" s="37"/>
      <c r="E849" s="34"/>
      <c r="F849" s="34"/>
      <c r="G849" s="38"/>
      <c r="H849" s="38"/>
      <c r="I849" s="38"/>
      <c r="J849" s="38"/>
    </row>
    <row r="850" spans="1:10" ht="15.75" customHeight="1">
      <c r="A850" s="37"/>
      <c r="B850" s="37"/>
      <c r="D850" s="37"/>
      <c r="E850" s="34"/>
      <c r="F850" s="34"/>
      <c r="G850" s="38"/>
      <c r="H850" s="38"/>
      <c r="I850" s="38"/>
      <c r="J850" s="38"/>
    </row>
    <row r="851" spans="1:10" ht="15.75" customHeight="1">
      <c r="A851" s="37"/>
      <c r="B851" s="37"/>
      <c r="D851" s="37"/>
      <c r="E851" s="34"/>
      <c r="F851" s="34"/>
      <c r="G851" s="38"/>
      <c r="H851" s="38"/>
      <c r="I851" s="38"/>
      <c r="J851" s="38"/>
    </row>
    <row r="852" spans="1:10" ht="15.75" customHeight="1">
      <c r="A852" s="37"/>
      <c r="B852" s="37"/>
      <c r="D852" s="37"/>
      <c r="E852" s="34"/>
      <c r="F852" s="34"/>
      <c r="G852" s="38"/>
      <c r="H852" s="38"/>
      <c r="I852" s="38"/>
      <c r="J852" s="38"/>
    </row>
    <row r="853" spans="1:10" ht="15.75" customHeight="1">
      <c r="A853" s="37"/>
      <c r="B853" s="37"/>
      <c r="D853" s="37"/>
      <c r="E853" s="34"/>
      <c r="F853" s="34"/>
      <c r="G853" s="38"/>
      <c r="H853" s="38"/>
      <c r="I853" s="38"/>
      <c r="J853" s="38"/>
    </row>
    <row r="854" spans="1:10" ht="15.75" customHeight="1">
      <c r="A854" s="37"/>
      <c r="B854" s="37"/>
      <c r="D854" s="37"/>
      <c r="E854" s="34"/>
      <c r="F854" s="34"/>
      <c r="G854" s="38"/>
      <c r="H854" s="38"/>
      <c r="I854" s="38"/>
      <c r="J854" s="38"/>
    </row>
    <row r="855" spans="1:10" ht="15.75" customHeight="1">
      <c r="A855" s="37"/>
      <c r="B855" s="37"/>
      <c r="D855" s="37"/>
      <c r="E855" s="34"/>
      <c r="F855" s="34"/>
      <c r="G855" s="38"/>
      <c r="H855" s="38"/>
      <c r="I855" s="38"/>
      <c r="J855" s="38"/>
    </row>
    <row r="856" spans="1:10" ht="15.75" customHeight="1">
      <c r="A856" s="37"/>
      <c r="B856" s="37"/>
      <c r="D856" s="37"/>
      <c r="E856" s="34"/>
      <c r="F856" s="34"/>
      <c r="G856" s="38"/>
      <c r="H856" s="38"/>
      <c r="I856" s="38"/>
      <c r="J856" s="38"/>
    </row>
    <row r="857" spans="1:10" ht="15.75" customHeight="1">
      <c r="A857" s="37"/>
      <c r="B857" s="37"/>
      <c r="D857" s="37"/>
      <c r="E857" s="34"/>
      <c r="F857" s="34"/>
      <c r="G857" s="38"/>
      <c r="H857" s="38"/>
      <c r="I857" s="38"/>
      <c r="J857" s="38"/>
    </row>
    <row r="858" spans="1:10" ht="15.75" customHeight="1">
      <c r="A858" s="37"/>
      <c r="B858" s="37"/>
      <c r="D858" s="37"/>
      <c r="E858" s="34"/>
      <c r="F858" s="34"/>
      <c r="G858" s="38"/>
      <c r="H858" s="38"/>
      <c r="I858" s="38"/>
      <c r="J858" s="38"/>
    </row>
    <row r="859" spans="1:10" ht="15.75" customHeight="1">
      <c r="A859" s="37"/>
      <c r="B859" s="37"/>
      <c r="D859" s="37"/>
      <c r="E859" s="34"/>
      <c r="F859" s="34"/>
      <c r="G859" s="38"/>
      <c r="H859" s="38"/>
      <c r="I859" s="38"/>
      <c r="J859" s="38"/>
    </row>
    <row r="860" spans="1:10" ht="15.75" customHeight="1">
      <c r="A860" s="37"/>
      <c r="B860" s="37"/>
      <c r="D860" s="37"/>
      <c r="E860" s="34"/>
      <c r="F860" s="34"/>
      <c r="G860" s="38"/>
      <c r="H860" s="38"/>
      <c r="I860" s="38"/>
      <c r="J860" s="38"/>
    </row>
    <row r="861" spans="1:10" ht="15.75" customHeight="1">
      <c r="A861" s="37"/>
      <c r="B861" s="37"/>
      <c r="D861" s="37"/>
      <c r="E861" s="34"/>
      <c r="F861" s="34"/>
      <c r="G861" s="38"/>
      <c r="H861" s="38"/>
      <c r="I861" s="38"/>
      <c r="J861" s="38"/>
    </row>
    <row r="862" spans="1:10" ht="15.75" customHeight="1">
      <c r="A862" s="37"/>
      <c r="B862" s="37"/>
      <c r="D862" s="37"/>
      <c r="E862" s="34"/>
      <c r="F862" s="34"/>
      <c r="G862" s="38"/>
      <c r="H862" s="38"/>
      <c r="I862" s="38"/>
      <c r="J862" s="38"/>
    </row>
    <row r="863" spans="1:10" ht="15.75" customHeight="1">
      <c r="A863" s="37"/>
      <c r="B863" s="37"/>
      <c r="D863" s="37"/>
      <c r="E863" s="34"/>
      <c r="F863" s="34"/>
      <c r="G863" s="38"/>
      <c r="H863" s="38"/>
      <c r="I863" s="38"/>
      <c r="J863" s="38"/>
    </row>
    <row r="864" spans="1:10" ht="15.75" customHeight="1">
      <c r="A864" s="37"/>
      <c r="B864" s="37"/>
      <c r="D864" s="37"/>
      <c r="E864" s="34"/>
      <c r="F864" s="34"/>
      <c r="G864" s="38"/>
      <c r="H864" s="38"/>
      <c r="I864" s="38"/>
      <c r="J864" s="38"/>
    </row>
    <row r="865" spans="1:10" ht="15.75" customHeight="1">
      <c r="A865" s="37"/>
      <c r="B865" s="37"/>
      <c r="D865" s="37"/>
      <c r="E865" s="34"/>
      <c r="F865" s="34"/>
      <c r="G865" s="38"/>
      <c r="H865" s="38"/>
      <c r="I865" s="38"/>
      <c r="J865" s="38"/>
    </row>
    <row r="866" spans="1:10" ht="15.75" customHeight="1">
      <c r="A866" s="37"/>
      <c r="B866" s="37"/>
      <c r="D866" s="37"/>
      <c r="E866" s="34"/>
      <c r="F866" s="34"/>
      <c r="G866" s="38"/>
      <c r="H866" s="38"/>
      <c r="I866" s="38"/>
      <c r="J866" s="38"/>
    </row>
    <row r="867" spans="1:10" ht="15.75" customHeight="1">
      <c r="A867" s="37"/>
      <c r="B867" s="37"/>
      <c r="D867" s="37"/>
      <c r="E867" s="34"/>
      <c r="F867" s="34"/>
      <c r="G867" s="38"/>
      <c r="H867" s="38"/>
      <c r="I867" s="38"/>
      <c r="J867" s="38"/>
    </row>
    <row r="868" spans="1:10" ht="15.75" customHeight="1">
      <c r="A868" s="37"/>
      <c r="B868" s="37"/>
      <c r="D868" s="37"/>
      <c r="E868" s="34"/>
      <c r="F868" s="34"/>
      <c r="G868" s="38"/>
      <c r="H868" s="38"/>
      <c r="I868" s="38"/>
      <c r="J868" s="38"/>
    </row>
    <row r="869" spans="1:10" ht="15.75" customHeight="1">
      <c r="A869" s="37"/>
      <c r="B869" s="37"/>
      <c r="D869" s="37"/>
      <c r="E869" s="34"/>
      <c r="F869" s="34"/>
      <c r="G869" s="38"/>
      <c r="H869" s="38"/>
      <c r="I869" s="38"/>
      <c r="J869" s="38"/>
    </row>
    <row r="870" spans="1:10" ht="15.75" customHeight="1">
      <c r="A870" s="37"/>
      <c r="B870" s="37"/>
      <c r="D870" s="37"/>
      <c r="E870" s="34"/>
      <c r="F870" s="34"/>
      <c r="G870" s="38"/>
      <c r="H870" s="38"/>
      <c r="I870" s="38"/>
      <c r="J870" s="38"/>
    </row>
    <row r="871" spans="1:10" ht="15.75" customHeight="1">
      <c r="A871" s="37"/>
      <c r="B871" s="37"/>
      <c r="D871" s="37"/>
      <c r="E871" s="34"/>
      <c r="F871" s="34"/>
      <c r="G871" s="38"/>
      <c r="H871" s="38"/>
      <c r="I871" s="38"/>
      <c r="J871" s="38"/>
    </row>
    <row r="872" spans="1:10" ht="15.75" customHeight="1">
      <c r="A872" s="37"/>
      <c r="B872" s="37"/>
      <c r="D872" s="37"/>
      <c r="E872" s="34"/>
      <c r="F872" s="34"/>
      <c r="G872" s="38"/>
      <c r="H872" s="38"/>
      <c r="I872" s="38"/>
      <c r="J872" s="38"/>
    </row>
    <row r="873" spans="1:10" ht="15.75" customHeight="1">
      <c r="A873" s="37"/>
      <c r="B873" s="37"/>
      <c r="D873" s="37"/>
      <c r="E873" s="34"/>
      <c r="F873" s="34"/>
      <c r="G873" s="38"/>
      <c r="H873" s="38"/>
      <c r="I873" s="38"/>
      <c r="J873" s="38"/>
    </row>
    <row r="874" spans="1:10" ht="15.75" customHeight="1">
      <c r="A874" s="37"/>
      <c r="B874" s="37"/>
      <c r="D874" s="37"/>
      <c r="E874" s="34"/>
      <c r="F874" s="34"/>
      <c r="G874" s="38"/>
      <c r="H874" s="38"/>
      <c r="I874" s="38"/>
      <c r="J874" s="38"/>
    </row>
    <row r="875" spans="1:10" ht="15.75" customHeight="1">
      <c r="A875" s="37"/>
      <c r="B875" s="37"/>
      <c r="D875" s="37"/>
      <c r="E875" s="34"/>
      <c r="F875" s="34"/>
      <c r="G875" s="38"/>
      <c r="H875" s="38"/>
      <c r="I875" s="38"/>
      <c r="J875" s="38"/>
    </row>
    <row r="876" spans="1:10" ht="15.75" customHeight="1">
      <c r="A876" s="37"/>
      <c r="B876" s="37"/>
      <c r="D876" s="37"/>
      <c r="E876" s="34"/>
      <c r="F876" s="34"/>
      <c r="G876" s="38"/>
      <c r="H876" s="38"/>
      <c r="I876" s="38"/>
      <c r="J876" s="38"/>
    </row>
    <row r="877" spans="1:10" ht="15.75" customHeight="1">
      <c r="A877" s="37"/>
      <c r="B877" s="37"/>
      <c r="D877" s="37"/>
      <c r="E877" s="34"/>
      <c r="F877" s="34"/>
      <c r="G877" s="38"/>
      <c r="H877" s="38"/>
      <c r="I877" s="38"/>
      <c r="J877" s="38"/>
    </row>
    <row r="878" spans="1:10" ht="15.75" customHeight="1">
      <c r="A878" s="37"/>
      <c r="B878" s="37"/>
      <c r="D878" s="37"/>
      <c r="E878" s="34"/>
      <c r="F878" s="34"/>
      <c r="G878" s="38"/>
      <c r="H878" s="38"/>
      <c r="I878" s="38"/>
      <c r="J878" s="38"/>
    </row>
    <row r="879" spans="1:10" ht="15.75" customHeight="1">
      <c r="A879" s="37"/>
      <c r="B879" s="37"/>
      <c r="D879" s="37"/>
      <c r="E879" s="34"/>
      <c r="F879" s="34"/>
      <c r="G879" s="38"/>
      <c r="H879" s="38"/>
      <c r="I879" s="38"/>
      <c r="J879" s="38"/>
    </row>
    <row r="880" spans="1:10" ht="15.75" customHeight="1">
      <c r="A880" s="37"/>
      <c r="B880" s="37"/>
      <c r="D880" s="37"/>
      <c r="E880" s="34"/>
      <c r="F880" s="34"/>
      <c r="G880" s="38"/>
      <c r="H880" s="38"/>
      <c r="I880" s="38"/>
      <c r="J880" s="38"/>
    </row>
    <row r="881" spans="1:10" ht="15.75" customHeight="1">
      <c r="A881" s="37"/>
      <c r="B881" s="37"/>
      <c r="D881" s="37"/>
      <c r="E881" s="34"/>
      <c r="F881" s="34"/>
      <c r="G881" s="38"/>
      <c r="H881" s="38"/>
      <c r="I881" s="38"/>
      <c r="J881" s="38"/>
    </row>
    <row r="882" spans="1:10" ht="15.75" customHeight="1">
      <c r="A882" s="37"/>
      <c r="B882" s="37"/>
      <c r="D882" s="37"/>
      <c r="E882" s="34"/>
      <c r="F882" s="34"/>
      <c r="G882" s="38"/>
      <c r="H882" s="38"/>
      <c r="I882" s="38"/>
      <c r="J882" s="38"/>
    </row>
    <row r="883" spans="1:10" ht="15.75" customHeight="1">
      <c r="A883" s="37"/>
      <c r="B883" s="37"/>
      <c r="D883" s="37"/>
      <c r="E883" s="34"/>
      <c r="F883" s="34"/>
      <c r="G883" s="38"/>
      <c r="H883" s="38"/>
      <c r="I883" s="38"/>
      <c r="J883" s="38"/>
    </row>
    <row r="884" spans="1:10" ht="15.75" customHeight="1">
      <c r="A884" s="37"/>
      <c r="B884" s="37"/>
      <c r="D884" s="37"/>
      <c r="E884" s="34"/>
      <c r="F884" s="34"/>
      <c r="G884" s="38"/>
      <c r="H884" s="38"/>
      <c r="I884" s="38"/>
      <c r="J884" s="38"/>
    </row>
    <row r="885" spans="1:10" ht="15.75" customHeight="1">
      <c r="A885" s="37"/>
      <c r="B885" s="37"/>
      <c r="D885" s="37"/>
      <c r="E885" s="34"/>
      <c r="F885" s="34"/>
      <c r="G885" s="38"/>
      <c r="H885" s="38"/>
      <c r="I885" s="38"/>
      <c r="J885" s="38"/>
    </row>
    <row r="886" spans="1:10" ht="15.75" customHeight="1">
      <c r="A886" s="37"/>
      <c r="B886" s="37"/>
      <c r="D886" s="37"/>
      <c r="E886" s="34"/>
      <c r="F886" s="34"/>
      <c r="G886" s="38"/>
      <c r="H886" s="38"/>
      <c r="I886" s="38"/>
      <c r="J886" s="38"/>
    </row>
    <row r="887" spans="1:10" ht="15.75" customHeight="1">
      <c r="A887" s="37"/>
      <c r="B887" s="37"/>
      <c r="D887" s="37"/>
      <c r="E887" s="34"/>
      <c r="F887" s="34"/>
      <c r="G887" s="38"/>
      <c r="H887" s="38"/>
      <c r="I887" s="38"/>
      <c r="J887" s="38"/>
    </row>
    <row r="888" spans="1:10" ht="15.75" customHeight="1">
      <c r="A888" s="37"/>
      <c r="B888" s="37"/>
      <c r="D888" s="37"/>
      <c r="E888" s="34"/>
      <c r="F888" s="34"/>
      <c r="G888" s="38"/>
      <c r="H888" s="38"/>
      <c r="I888" s="38"/>
      <c r="J888" s="38"/>
    </row>
    <row r="889" spans="1:10" ht="15.75" customHeight="1">
      <c r="A889" s="37"/>
      <c r="B889" s="37"/>
      <c r="D889" s="37"/>
      <c r="E889" s="34"/>
      <c r="F889" s="34"/>
      <c r="G889" s="38"/>
      <c r="H889" s="38"/>
      <c r="I889" s="38"/>
      <c r="J889" s="38"/>
    </row>
    <row r="890" spans="1:10" ht="15.75" customHeight="1">
      <c r="A890" s="37"/>
      <c r="B890" s="37"/>
      <c r="D890" s="37"/>
      <c r="E890" s="34"/>
      <c r="F890" s="34"/>
      <c r="G890" s="38"/>
      <c r="H890" s="38"/>
      <c r="I890" s="38"/>
      <c r="J890" s="38"/>
    </row>
    <row r="891" spans="1:10" ht="15.75" customHeight="1">
      <c r="A891" s="37"/>
      <c r="B891" s="37"/>
      <c r="D891" s="37"/>
      <c r="E891" s="34"/>
      <c r="F891" s="34"/>
      <c r="G891" s="38"/>
      <c r="H891" s="38"/>
      <c r="I891" s="38"/>
      <c r="J891" s="38"/>
    </row>
    <row r="892" spans="1:10" ht="15.75" customHeight="1">
      <c r="A892" s="37"/>
      <c r="B892" s="37"/>
      <c r="D892" s="37"/>
      <c r="E892" s="34"/>
      <c r="F892" s="34"/>
      <c r="G892" s="38"/>
      <c r="H892" s="38"/>
      <c r="I892" s="38"/>
      <c r="J892" s="38"/>
    </row>
    <row r="893" spans="1:10" ht="15.75" customHeight="1">
      <c r="A893" s="37"/>
      <c r="B893" s="37"/>
      <c r="D893" s="37"/>
      <c r="E893" s="34"/>
      <c r="F893" s="34"/>
      <c r="G893" s="38"/>
      <c r="H893" s="38"/>
      <c r="I893" s="38"/>
      <c r="J893" s="38"/>
    </row>
    <row r="894" spans="1:10" ht="15.75" customHeight="1">
      <c r="A894" s="37"/>
      <c r="B894" s="37"/>
      <c r="D894" s="37"/>
      <c r="E894" s="34"/>
      <c r="F894" s="34"/>
      <c r="G894" s="38"/>
      <c r="H894" s="38"/>
      <c r="I894" s="38"/>
      <c r="J894" s="38"/>
    </row>
    <row r="895" spans="1:10" ht="15.75" customHeight="1">
      <c r="A895" s="37"/>
      <c r="B895" s="37"/>
      <c r="D895" s="37"/>
      <c r="E895" s="34"/>
      <c r="F895" s="34"/>
      <c r="G895" s="38"/>
      <c r="H895" s="38"/>
      <c r="I895" s="38"/>
      <c r="J895" s="38"/>
    </row>
    <row r="896" spans="1:10" ht="15.75" customHeight="1">
      <c r="A896" s="37"/>
      <c r="B896" s="37"/>
      <c r="D896" s="37"/>
      <c r="E896" s="34"/>
      <c r="F896" s="34"/>
      <c r="G896" s="38"/>
      <c r="H896" s="38"/>
      <c r="I896" s="38"/>
      <c r="J896" s="38"/>
    </row>
    <row r="897" spans="1:10" ht="15.75" customHeight="1">
      <c r="A897" s="37"/>
      <c r="B897" s="37"/>
      <c r="D897" s="37"/>
      <c r="E897" s="34"/>
      <c r="F897" s="34"/>
      <c r="G897" s="38"/>
      <c r="H897" s="38"/>
      <c r="I897" s="38"/>
      <c r="J897" s="38"/>
    </row>
    <row r="898" spans="1:10" ht="15.75" customHeight="1">
      <c r="A898" s="37"/>
      <c r="B898" s="37"/>
      <c r="D898" s="37"/>
      <c r="E898" s="34"/>
      <c r="F898" s="34"/>
      <c r="G898" s="38"/>
      <c r="H898" s="38"/>
      <c r="I898" s="38"/>
      <c r="J898" s="38"/>
    </row>
    <row r="899" spans="1:10" ht="15.75" customHeight="1">
      <c r="A899" s="37"/>
      <c r="B899" s="37"/>
      <c r="D899" s="37"/>
      <c r="E899" s="34"/>
      <c r="F899" s="34"/>
      <c r="G899" s="38"/>
      <c r="H899" s="38"/>
      <c r="I899" s="38"/>
      <c r="J899" s="38"/>
    </row>
    <row r="900" spans="1:10" ht="15.75" customHeight="1">
      <c r="A900" s="37"/>
      <c r="B900" s="37"/>
      <c r="D900" s="37"/>
      <c r="E900" s="34"/>
      <c r="F900" s="34"/>
      <c r="G900" s="38"/>
      <c r="H900" s="38"/>
      <c r="I900" s="38"/>
      <c r="J900" s="38"/>
    </row>
    <row r="901" spans="1:10" ht="15.75" customHeight="1">
      <c r="A901" s="37"/>
      <c r="B901" s="37"/>
      <c r="D901" s="37"/>
      <c r="E901" s="34"/>
      <c r="F901" s="34"/>
      <c r="G901" s="38"/>
      <c r="H901" s="38"/>
      <c r="I901" s="38"/>
      <c r="J901" s="38"/>
    </row>
    <row r="902" spans="1:10" ht="15.75" customHeight="1">
      <c r="A902" s="37"/>
      <c r="B902" s="37"/>
      <c r="D902" s="37"/>
      <c r="E902" s="34"/>
      <c r="F902" s="34"/>
      <c r="G902" s="38"/>
      <c r="H902" s="38"/>
      <c r="I902" s="38"/>
      <c r="J902" s="38"/>
    </row>
    <row r="903" spans="1:10" ht="15.75" customHeight="1">
      <c r="A903" s="37"/>
      <c r="B903" s="37"/>
      <c r="D903" s="37"/>
      <c r="E903" s="34"/>
      <c r="F903" s="34"/>
      <c r="G903" s="38"/>
      <c r="H903" s="38"/>
      <c r="I903" s="38"/>
      <c r="J903" s="38"/>
    </row>
    <row r="904" spans="1:10" ht="15.75" customHeight="1">
      <c r="A904" s="37"/>
      <c r="B904" s="37"/>
      <c r="D904" s="37"/>
      <c r="E904" s="34"/>
      <c r="F904" s="34"/>
      <c r="G904" s="38"/>
      <c r="H904" s="38"/>
      <c r="I904" s="38"/>
      <c r="J904" s="38"/>
    </row>
    <row r="905" spans="1:10" ht="15.75" customHeight="1">
      <c r="A905" s="37"/>
      <c r="B905" s="37"/>
      <c r="D905" s="37"/>
      <c r="E905" s="34"/>
      <c r="F905" s="34"/>
      <c r="G905" s="38"/>
      <c r="H905" s="38"/>
      <c r="I905" s="38"/>
      <c r="J905" s="38"/>
    </row>
    <row r="906" spans="1:10" ht="15.75" customHeight="1">
      <c r="A906" s="37"/>
      <c r="B906" s="37"/>
      <c r="D906" s="37"/>
      <c r="E906" s="34"/>
      <c r="F906" s="34"/>
      <c r="G906" s="38"/>
      <c r="H906" s="38"/>
      <c r="I906" s="38"/>
      <c r="J906" s="38"/>
    </row>
    <row r="907" spans="1:10" ht="15.75" customHeight="1">
      <c r="A907" s="37"/>
      <c r="B907" s="37"/>
      <c r="D907" s="37"/>
      <c r="E907" s="34"/>
      <c r="F907" s="34"/>
      <c r="G907" s="38"/>
      <c r="H907" s="38"/>
      <c r="I907" s="38"/>
      <c r="J907" s="38"/>
    </row>
    <row r="908" spans="1:10" ht="15.75" customHeight="1">
      <c r="A908" s="37"/>
      <c r="B908" s="37"/>
      <c r="D908" s="37"/>
      <c r="E908" s="34"/>
      <c r="F908" s="34"/>
      <c r="G908" s="38"/>
      <c r="H908" s="38"/>
      <c r="I908" s="38"/>
      <c r="J908" s="38"/>
    </row>
    <row r="909" spans="1:10" ht="15.75" customHeight="1">
      <c r="A909" s="37"/>
      <c r="B909" s="37"/>
      <c r="D909" s="37"/>
      <c r="E909" s="34"/>
      <c r="F909" s="34"/>
      <c r="G909" s="38"/>
      <c r="H909" s="38"/>
      <c r="I909" s="38"/>
      <c r="J909" s="38"/>
    </row>
    <row r="910" spans="1:10" ht="15.75" customHeight="1">
      <c r="A910" s="37"/>
      <c r="B910" s="37"/>
      <c r="D910" s="37"/>
      <c r="E910" s="34"/>
      <c r="F910" s="34"/>
      <c r="G910" s="38"/>
      <c r="H910" s="38"/>
      <c r="I910" s="38"/>
      <c r="J910" s="38"/>
    </row>
    <row r="911" spans="1:10" ht="15.75" customHeight="1">
      <c r="A911" s="37"/>
      <c r="B911" s="37"/>
      <c r="D911" s="37"/>
      <c r="E911" s="34"/>
      <c r="F911" s="34"/>
      <c r="G911" s="38"/>
      <c r="H911" s="38"/>
      <c r="I911" s="38"/>
      <c r="J911" s="38"/>
    </row>
    <row r="912" spans="1:10" ht="15.75" customHeight="1">
      <c r="A912" s="37"/>
      <c r="B912" s="37"/>
      <c r="D912" s="37"/>
      <c r="E912" s="34"/>
      <c r="F912" s="34"/>
      <c r="G912" s="38"/>
      <c r="H912" s="38"/>
      <c r="I912" s="38"/>
      <c r="J912" s="38"/>
    </row>
    <row r="913" spans="1:10" ht="15.75" customHeight="1">
      <c r="A913" s="37"/>
      <c r="B913" s="37"/>
      <c r="D913" s="37"/>
      <c r="E913" s="34"/>
      <c r="F913" s="34"/>
      <c r="G913" s="38"/>
      <c r="H913" s="38"/>
      <c r="I913" s="38"/>
      <c r="J913" s="38"/>
    </row>
    <row r="914" spans="1:10" ht="15.75" customHeight="1">
      <c r="A914" s="37"/>
      <c r="B914" s="37"/>
      <c r="D914" s="37"/>
      <c r="E914" s="34"/>
      <c r="F914" s="34"/>
      <c r="G914" s="38"/>
      <c r="H914" s="38"/>
      <c r="I914" s="38"/>
      <c r="J914" s="38"/>
    </row>
    <row r="915" spans="1:10" ht="15.75" customHeight="1">
      <c r="A915" s="37"/>
      <c r="B915" s="37"/>
      <c r="D915" s="37"/>
      <c r="E915" s="34"/>
      <c r="F915" s="34"/>
      <c r="G915" s="38"/>
      <c r="H915" s="38"/>
      <c r="I915" s="38"/>
      <c r="J915" s="38"/>
    </row>
    <row r="916" spans="1:10" ht="15.75" customHeight="1">
      <c r="A916" s="37"/>
      <c r="B916" s="37"/>
      <c r="D916" s="37"/>
      <c r="E916" s="34"/>
      <c r="F916" s="34"/>
      <c r="G916" s="38"/>
      <c r="H916" s="38"/>
      <c r="I916" s="38"/>
      <c r="J916" s="38"/>
    </row>
    <row r="917" spans="1:10" ht="15.75" customHeight="1">
      <c r="A917" s="37"/>
      <c r="B917" s="37"/>
      <c r="D917" s="37"/>
      <c r="E917" s="34"/>
      <c r="F917" s="34"/>
      <c r="G917" s="38"/>
      <c r="H917" s="38"/>
      <c r="I917" s="38"/>
      <c r="J917" s="38"/>
    </row>
    <row r="918" spans="1:10" ht="15.75" customHeight="1">
      <c r="A918" s="37"/>
      <c r="B918" s="37"/>
      <c r="D918" s="37"/>
      <c r="E918" s="34"/>
      <c r="F918" s="34"/>
      <c r="G918" s="38"/>
      <c r="H918" s="38"/>
      <c r="I918" s="38"/>
      <c r="J918" s="38"/>
    </row>
    <row r="919" spans="1:10" ht="15.75" customHeight="1">
      <c r="A919" s="37"/>
      <c r="B919" s="37"/>
      <c r="D919" s="37"/>
      <c r="E919" s="34"/>
      <c r="F919" s="34"/>
      <c r="G919" s="38"/>
      <c r="H919" s="38"/>
      <c r="I919" s="38"/>
      <c r="J919" s="38"/>
    </row>
    <row r="920" spans="1:10" ht="15.75" customHeight="1">
      <c r="A920" s="37"/>
      <c r="B920" s="37"/>
      <c r="D920" s="37"/>
      <c r="E920" s="34"/>
      <c r="F920" s="34"/>
      <c r="G920" s="38"/>
      <c r="H920" s="38"/>
      <c r="I920" s="38"/>
      <c r="J920" s="38"/>
    </row>
    <row r="921" spans="1:10" ht="15.75" customHeight="1">
      <c r="A921" s="37"/>
      <c r="B921" s="37"/>
      <c r="D921" s="37"/>
      <c r="E921" s="34"/>
      <c r="F921" s="34"/>
      <c r="G921" s="38"/>
      <c r="H921" s="38"/>
      <c r="I921" s="38"/>
      <c r="J921" s="38"/>
    </row>
    <row r="922" spans="1:10" ht="15.75" customHeight="1">
      <c r="A922" s="37"/>
      <c r="B922" s="37"/>
      <c r="D922" s="37"/>
      <c r="E922" s="34"/>
      <c r="F922" s="34"/>
      <c r="G922" s="38"/>
      <c r="H922" s="38"/>
      <c r="I922" s="38"/>
      <c r="J922" s="38"/>
    </row>
    <row r="923" spans="1:10" ht="15.75" customHeight="1">
      <c r="A923" s="37"/>
      <c r="B923" s="37"/>
      <c r="D923" s="37"/>
      <c r="E923" s="34"/>
      <c r="F923" s="34"/>
      <c r="G923" s="38"/>
      <c r="H923" s="38"/>
      <c r="I923" s="38"/>
      <c r="J923" s="38"/>
    </row>
    <row r="924" spans="1:10" ht="15.75" customHeight="1">
      <c r="A924" s="37"/>
      <c r="B924" s="37"/>
      <c r="D924" s="37"/>
      <c r="E924" s="34"/>
      <c r="F924" s="34"/>
      <c r="G924" s="38"/>
      <c r="H924" s="38"/>
      <c r="I924" s="38"/>
      <c r="J924" s="38"/>
    </row>
    <row r="925" spans="1:10" ht="15.75" customHeight="1">
      <c r="A925" s="37"/>
      <c r="B925" s="37"/>
      <c r="D925" s="37"/>
      <c r="E925" s="34"/>
      <c r="F925" s="34"/>
      <c r="G925" s="38"/>
      <c r="H925" s="38"/>
      <c r="I925" s="38"/>
      <c r="J925" s="38"/>
    </row>
    <row r="926" spans="1:10" ht="15.75" customHeight="1">
      <c r="A926" s="37"/>
      <c r="B926" s="37"/>
      <c r="D926" s="37"/>
      <c r="E926" s="34"/>
      <c r="F926" s="34"/>
      <c r="G926" s="38"/>
      <c r="H926" s="38"/>
      <c r="I926" s="38"/>
      <c r="J926" s="38"/>
    </row>
    <row r="927" spans="1:10" ht="15.75" customHeight="1">
      <c r="A927" s="37"/>
      <c r="B927" s="37"/>
      <c r="D927" s="37"/>
      <c r="E927" s="34"/>
      <c r="F927" s="34"/>
      <c r="G927" s="38"/>
      <c r="H927" s="38"/>
      <c r="I927" s="38"/>
      <c r="J927" s="38"/>
    </row>
    <row r="928" spans="1:10" ht="15.75" customHeight="1">
      <c r="A928" s="37"/>
      <c r="B928" s="37"/>
      <c r="D928" s="37"/>
      <c r="E928" s="34"/>
      <c r="F928" s="34"/>
      <c r="G928" s="38"/>
      <c r="H928" s="38"/>
      <c r="I928" s="38"/>
      <c r="J928" s="38"/>
    </row>
    <row r="929" spans="1:10" ht="15.75" customHeight="1">
      <c r="A929" s="37"/>
      <c r="B929" s="37"/>
      <c r="D929" s="37"/>
      <c r="E929" s="34"/>
      <c r="F929" s="34"/>
      <c r="G929" s="38"/>
      <c r="H929" s="38"/>
      <c r="I929" s="38"/>
      <c r="J929" s="38"/>
    </row>
    <row r="930" spans="1:10" ht="15.75" customHeight="1">
      <c r="A930" s="37"/>
      <c r="B930" s="37"/>
      <c r="D930" s="37"/>
      <c r="E930" s="34"/>
      <c r="F930" s="34"/>
      <c r="G930" s="38"/>
      <c r="H930" s="38"/>
      <c r="I930" s="38"/>
      <c r="J930" s="38"/>
    </row>
    <row r="931" spans="1:10" ht="15.75" customHeight="1">
      <c r="A931" s="37"/>
      <c r="B931" s="37"/>
      <c r="D931" s="37"/>
      <c r="E931" s="34"/>
      <c r="F931" s="34"/>
      <c r="G931" s="38"/>
      <c r="H931" s="38"/>
      <c r="I931" s="38"/>
      <c r="J931" s="38"/>
    </row>
    <row r="932" spans="1:10" ht="15.75" customHeight="1">
      <c r="A932" s="37"/>
      <c r="B932" s="37"/>
      <c r="D932" s="37"/>
      <c r="E932" s="34"/>
      <c r="F932" s="34"/>
      <c r="G932" s="38"/>
      <c r="H932" s="38"/>
      <c r="I932" s="38"/>
      <c r="J932" s="38"/>
    </row>
    <row r="933" spans="1:10" ht="15.75" customHeight="1">
      <c r="A933" s="37"/>
      <c r="B933" s="37"/>
      <c r="D933" s="37"/>
      <c r="E933" s="34"/>
      <c r="F933" s="34"/>
      <c r="G933" s="38"/>
      <c r="H933" s="38"/>
      <c r="I933" s="38"/>
      <c r="J933" s="38"/>
    </row>
    <row r="934" spans="1:10" ht="15.75" customHeight="1">
      <c r="A934" s="37"/>
      <c r="B934" s="37"/>
      <c r="D934" s="37"/>
      <c r="E934" s="34"/>
      <c r="F934" s="34"/>
      <c r="G934" s="38"/>
      <c r="H934" s="38"/>
      <c r="I934" s="38"/>
      <c r="J934" s="38"/>
    </row>
    <row r="935" spans="1:10" ht="15.75" customHeight="1">
      <c r="A935" s="37"/>
      <c r="B935" s="37"/>
      <c r="D935" s="37"/>
      <c r="E935" s="34"/>
      <c r="F935" s="34"/>
      <c r="G935" s="38"/>
      <c r="H935" s="38"/>
      <c r="I935" s="38"/>
      <c r="J935" s="38"/>
    </row>
    <row r="936" spans="1:10" ht="15.75" customHeight="1">
      <c r="A936" s="37"/>
      <c r="B936" s="37"/>
      <c r="D936" s="37"/>
      <c r="E936" s="34"/>
      <c r="F936" s="34"/>
      <c r="G936" s="38"/>
      <c r="H936" s="38"/>
      <c r="I936" s="38"/>
      <c r="J936" s="38"/>
    </row>
    <row r="937" spans="1:10" ht="15.75" customHeight="1">
      <c r="A937" s="37"/>
      <c r="B937" s="37"/>
      <c r="D937" s="37"/>
      <c r="E937" s="34"/>
      <c r="F937" s="34"/>
      <c r="G937" s="38"/>
      <c r="H937" s="38"/>
      <c r="I937" s="38"/>
      <c r="J937" s="38"/>
    </row>
    <row r="938" spans="1:10" ht="15.75" customHeight="1">
      <c r="A938" s="37"/>
      <c r="B938" s="37"/>
      <c r="D938" s="37"/>
      <c r="E938" s="34"/>
      <c r="F938" s="34"/>
      <c r="G938" s="38"/>
      <c r="H938" s="38"/>
      <c r="I938" s="38"/>
      <c r="J938" s="38"/>
    </row>
    <row r="939" spans="1:10" ht="15.75" customHeight="1">
      <c r="A939" s="37"/>
      <c r="B939" s="37"/>
      <c r="D939" s="37"/>
      <c r="E939" s="34"/>
      <c r="F939" s="34"/>
      <c r="G939" s="38"/>
      <c r="H939" s="38"/>
      <c r="I939" s="38"/>
      <c r="J939" s="38"/>
    </row>
    <row r="940" spans="1:10" ht="15.75" customHeight="1">
      <c r="A940" s="37"/>
      <c r="B940" s="37"/>
      <c r="D940" s="37"/>
      <c r="E940" s="34"/>
      <c r="F940" s="34"/>
      <c r="G940" s="38"/>
      <c r="H940" s="38"/>
      <c r="I940" s="38"/>
      <c r="J940" s="38"/>
    </row>
    <row r="941" spans="1:10" ht="15.75" customHeight="1">
      <c r="A941" s="37"/>
      <c r="B941" s="37"/>
      <c r="D941" s="37"/>
      <c r="E941" s="34"/>
      <c r="F941" s="34"/>
      <c r="G941" s="38"/>
      <c r="H941" s="38"/>
      <c r="I941" s="38"/>
      <c r="J941" s="38"/>
    </row>
    <row r="942" spans="1:10" ht="15.75" customHeight="1">
      <c r="A942" s="37"/>
      <c r="B942" s="37"/>
      <c r="D942" s="37"/>
      <c r="E942" s="34"/>
      <c r="F942" s="34"/>
      <c r="G942" s="38"/>
      <c r="H942" s="38"/>
      <c r="I942" s="38"/>
      <c r="J942" s="38"/>
    </row>
    <row r="943" spans="1:10" ht="15.75" customHeight="1">
      <c r="A943" s="37"/>
      <c r="B943" s="37"/>
      <c r="D943" s="37"/>
      <c r="E943" s="34"/>
      <c r="F943" s="34"/>
      <c r="G943" s="38"/>
      <c r="H943" s="38"/>
      <c r="I943" s="38"/>
      <c r="J943" s="38"/>
    </row>
    <row r="944" spans="1:10" ht="15.75" customHeight="1">
      <c r="A944" s="37"/>
      <c r="B944" s="37"/>
      <c r="D944" s="37"/>
      <c r="E944" s="34"/>
      <c r="F944" s="34"/>
      <c r="G944" s="38"/>
      <c r="H944" s="38"/>
      <c r="I944" s="38"/>
      <c r="J944" s="38"/>
    </row>
    <row r="945" spans="1:10" ht="15.75" customHeight="1">
      <c r="A945" s="37"/>
      <c r="B945" s="37"/>
      <c r="D945" s="37"/>
      <c r="E945" s="34"/>
      <c r="F945" s="34"/>
      <c r="G945" s="38"/>
      <c r="H945" s="38"/>
      <c r="I945" s="38"/>
      <c r="J945" s="38"/>
    </row>
    <row r="946" spans="1:10" ht="15.75" customHeight="1">
      <c r="A946" s="37"/>
      <c r="B946" s="37"/>
      <c r="D946" s="37"/>
      <c r="E946" s="34"/>
      <c r="F946" s="34"/>
      <c r="G946" s="38"/>
      <c r="H946" s="38"/>
      <c r="I946" s="38"/>
      <c r="J946" s="38"/>
    </row>
    <row r="947" spans="1:10" ht="15.75" customHeight="1">
      <c r="A947" s="37"/>
      <c r="B947" s="37"/>
      <c r="D947" s="37"/>
      <c r="E947" s="34"/>
      <c r="F947" s="34"/>
      <c r="G947" s="38"/>
      <c r="H947" s="38"/>
      <c r="I947" s="38"/>
      <c r="J947" s="38"/>
    </row>
    <row r="948" spans="1:10" ht="15.75" customHeight="1">
      <c r="A948" s="37"/>
      <c r="B948" s="37"/>
      <c r="D948" s="37"/>
      <c r="E948" s="34"/>
      <c r="F948" s="34"/>
      <c r="G948" s="38"/>
      <c r="H948" s="38"/>
      <c r="I948" s="38"/>
      <c r="J948" s="38"/>
    </row>
    <row r="949" spans="1:10" ht="15.75" customHeight="1">
      <c r="A949" s="37"/>
      <c r="B949" s="37"/>
      <c r="D949" s="37"/>
      <c r="E949" s="34"/>
      <c r="F949" s="34"/>
      <c r="G949" s="38"/>
      <c r="H949" s="38"/>
      <c r="I949" s="38"/>
      <c r="J949" s="38"/>
    </row>
    <row r="950" spans="1:10" ht="15.75" customHeight="1">
      <c r="A950" s="37"/>
      <c r="B950" s="37"/>
      <c r="D950" s="37"/>
      <c r="E950" s="34"/>
      <c r="F950" s="34"/>
      <c r="G950" s="38"/>
      <c r="H950" s="38"/>
      <c r="I950" s="38"/>
      <c r="J950" s="38"/>
    </row>
    <row r="951" spans="1:10" ht="15.75" customHeight="1">
      <c r="A951" s="37"/>
      <c r="B951" s="37"/>
      <c r="D951" s="37"/>
      <c r="E951" s="34"/>
      <c r="F951" s="34"/>
      <c r="G951" s="38"/>
      <c r="H951" s="38"/>
      <c r="I951" s="38"/>
      <c r="J951" s="38"/>
    </row>
    <row r="952" spans="1:10" ht="15.75" customHeight="1">
      <c r="A952" s="37"/>
      <c r="B952" s="37"/>
      <c r="D952" s="37"/>
      <c r="E952" s="34"/>
      <c r="F952" s="34"/>
      <c r="G952" s="38"/>
      <c r="H952" s="38"/>
      <c r="I952" s="38"/>
      <c r="J952" s="38"/>
    </row>
    <row r="953" spans="1:10" ht="15.75" customHeight="1">
      <c r="A953" s="37"/>
      <c r="B953" s="37"/>
      <c r="D953" s="37"/>
      <c r="E953" s="34"/>
      <c r="F953" s="34"/>
      <c r="G953" s="38"/>
      <c r="H953" s="38"/>
      <c r="I953" s="38"/>
      <c r="J953" s="38"/>
    </row>
    <row r="954" spans="1:10" ht="15.75" customHeight="1">
      <c r="A954" s="37"/>
      <c r="B954" s="37"/>
      <c r="D954" s="37"/>
      <c r="E954" s="34"/>
      <c r="F954" s="34"/>
      <c r="G954" s="38"/>
      <c r="H954" s="38"/>
      <c r="I954" s="38"/>
      <c r="J954" s="38"/>
    </row>
    <row r="955" spans="1:10" ht="15.75" customHeight="1">
      <c r="A955" s="37"/>
      <c r="B955" s="37"/>
      <c r="D955" s="37"/>
      <c r="E955" s="34"/>
      <c r="F955" s="34"/>
      <c r="G955" s="38"/>
      <c r="H955" s="38"/>
      <c r="I955" s="38"/>
      <c r="J955" s="38"/>
    </row>
    <row r="956" spans="1:10" ht="15.75" customHeight="1">
      <c r="A956" s="37"/>
      <c r="B956" s="37"/>
      <c r="D956" s="37"/>
      <c r="E956" s="34"/>
      <c r="F956" s="34"/>
      <c r="G956" s="38"/>
      <c r="H956" s="38"/>
      <c r="I956" s="38"/>
      <c r="J956" s="38"/>
    </row>
    <row r="957" spans="1:10" ht="15.75" customHeight="1">
      <c r="A957" s="37"/>
      <c r="B957" s="37"/>
      <c r="D957" s="37"/>
      <c r="E957" s="34"/>
      <c r="F957" s="34"/>
      <c r="G957" s="38"/>
      <c r="H957" s="38"/>
      <c r="I957" s="38"/>
      <c r="J957" s="38"/>
    </row>
    <row r="958" spans="1:10" ht="15.75" customHeight="1">
      <c r="A958" s="37"/>
      <c r="B958" s="37"/>
      <c r="D958" s="37"/>
      <c r="E958" s="34"/>
      <c r="F958" s="34"/>
      <c r="G958" s="38"/>
      <c r="H958" s="38"/>
      <c r="I958" s="38"/>
      <c r="J958" s="38"/>
    </row>
    <row r="959" spans="1:10" ht="15.75" customHeight="1">
      <c r="A959" s="37"/>
      <c r="B959" s="37"/>
      <c r="D959" s="37"/>
      <c r="E959" s="34"/>
      <c r="F959" s="34"/>
      <c r="G959" s="38"/>
      <c r="H959" s="38"/>
      <c r="I959" s="38"/>
      <c r="J959" s="38"/>
    </row>
    <row r="960" spans="1:10" ht="15.75" customHeight="1">
      <c r="A960" s="37"/>
      <c r="B960" s="37"/>
      <c r="D960" s="37"/>
      <c r="E960" s="34"/>
      <c r="F960" s="34"/>
      <c r="G960" s="38"/>
      <c r="H960" s="38"/>
      <c r="I960" s="38"/>
      <c r="J960" s="38"/>
    </row>
    <row r="961" spans="1:10" ht="15.75" customHeight="1">
      <c r="A961" s="37"/>
      <c r="B961" s="37"/>
      <c r="D961" s="37"/>
      <c r="E961" s="34"/>
      <c r="F961" s="34"/>
      <c r="G961" s="38"/>
      <c r="H961" s="38"/>
      <c r="I961" s="38"/>
      <c r="J961" s="38"/>
    </row>
    <row r="962" spans="1:10" ht="15.75" customHeight="1">
      <c r="A962" s="37"/>
      <c r="B962" s="37"/>
      <c r="D962" s="37"/>
      <c r="E962" s="34"/>
      <c r="F962" s="34"/>
      <c r="G962" s="38"/>
      <c r="H962" s="38"/>
      <c r="I962" s="38"/>
      <c r="J962" s="38"/>
    </row>
    <row r="963" spans="1:10" ht="15.75" customHeight="1">
      <c r="A963" s="37"/>
      <c r="B963" s="37"/>
      <c r="D963" s="37"/>
      <c r="E963" s="34"/>
      <c r="F963" s="34"/>
      <c r="G963" s="38"/>
      <c r="H963" s="38"/>
      <c r="I963" s="38"/>
      <c r="J963" s="38"/>
    </row>
    <row r="964" spans="1:10" ht="15.75" customHeight="1">
      <c r="A964" s="37"/>
      <c r="B964" s="37"/>
      <c r="D964" s="37"/>
      <c r="E964" s="34"/>
      <c r="F964" s="34"/>
      <c r="G964" s="38"/>
      <c r="H964" s="38"/>
      <c r="I964" s="38"/>
      <c r="J964" s="38"/>
    </row>
    <row r="965" spans="1:10" ht="15.75" customHeight="1">
      <c r="A965" s="37"/>
      <c r="B965" s="37"/>
      <c r="D965" s="37"/>
      <c r="E965" s="34"/>
      <c r="F965" s="34"/>
      <c r="G965" s="38"/>
      <c r="H965" s="38"/>
      <c r="I965" s="38"/>
      <c r="J965" s="38"/>
    </row>
    <row r="966" spans="1:10" ht="15.75" customHeight="1">
      <c r="A966" s="37"/>
      <c r="B966" s="37"/>
      <c r="D966" s="37"/>
      <c r="E966" s="34"/>
      <c r="F966" s="34"/>
      <c r="G966" s="38"/>
      <c r="H966" s="38"/>
      <c r="I966" s="38"/>
      <c r="J966" s="38"/>
    </row>
    <row r="967" spans="1:10" ht="15.75" customHeight="1">
      <c r="A967" s="37"/>
      <c r="B967" s="37"/>
      <c r="D967" s="37"/>
      <c r="E967" s="34"/>
      <c r="F967" s="34"/>
      <c r="G967" s="38"/>
      <c r="H967" s="38"/>
      <c r="I967" s="38"/>
      <c r="J967" s="38"/>
    </row>
    <row r="968" spans="1:10" ht="15.75" customHeight="1">
      <c r="A968" s="37"/>
      <c r="B968" s="37"/>
      <c r="D968" s="37"/>
      <c r="E968" s="34"/>
      <c r="F968" s="34"/>
      <c r="G968" s="38"/>
      <c r="H968" s="38"/>
      <c r="I968" s="38"/>
      <c r="J968" s="38"/>
    </row>
    <row r="969" spans="1:10" ht="15.75" customHeight="1">
      <c r="A969" s="37"/>
      <c r="B969" s="37"/>
      <c r="D969" s="37"/>
      <c r="E969" s="34"/>
      <c r="F969" s="34"/>
      <c r="G969" s="38"/>
      <c r="H969" s="38"/>
      <c r="I969" s="38"/>
      <c r="J969" s="38"/>
    </row>
    <row r="970" spans="1:10" ht="15.75" customHeight="1">
      <c r="A970" s="37"/>
      <c r="B970" s="37"/>
      <c r="D970" s="37"/>
      <c r="E970" s="34"/>
      <c r="F970" s="34"/>
      <c r="G970" s="38"/>
      <c r="H970" s="38"/>
      <c r="I970" s="38"/>
      <c r="J970" s="38"/>
    </row>
    <row r="971" spans="1:10" ht="15.75" customHeight="1">
      <c r="A971" s="37"/>
      <c r="B971" s="37"/>
      <c r="D971" s="37"/>
      <c r="E971" s="34"/>
      <c r="F971" s="34"/>
      <c r="G971" s="38"/>
      <c r="H971" s="38"/>
      <c r="I971" s="38"/>
      <c r="J971" s="38"/>
    </row>
    <row r="972" spans="1:10" ht="15.75" customHeight="1">
      <c r="A972" s="37"/>
      <c r="B972" s="37"/>
      <c r="D972" s="37"/>
      <c r="E972" s="34"/>
      <c r="F972" s="34"/>
      <c r="G972" s="38"/>
      <c r="H972" s="38"/>
      <c r="I972" s="38"/>
      <c r="J972" s="38"/>
    </row>
    <row r="973" spans="1:10" ht="15.75" customHeight="1">
      <c r="A973" s="37"/>
      <c r="B973" s="37"/>
      <c r="D973" s="37"/>
      <c r="E973" s="34"/>
      <c r="F973" s="34"/>
      <c r="G973" s="38"/>
      <c r="H973" s="38"/>
      <c r="I973" s="38"/>
      <c r="J973" s="38"/>
    </row>
    <row r="974" spans="1:10" ht="15.75" customHeight="1">
      <c r="A974" s="37"/>
      <c r="B974" s="37"/>
      <c r="D974" s="37"/>
      <c r="E974" s="34"/>
      <c r="F974" s="34"/>
      <c r="G974" s="38"/>
      <c r="H974" s="38"/>
      <c r="I974" s="38"/>
      <c r="J974" s="38"/>
    </row>
    <row r="975" spans="1:10" ht="15.75" customHeight="1">
      <c r="A975" s="37"/>
      <c r="B975" s="37"/>
      <c r="D975" s="37"/>
      <c r="E975" s="34"/>
      <c r="F975" s="34"/>
      <c r="G975" s="38"/>
      <c r="H975" s="38"/>
      <c r="I975" s="38"/>
      <c r="J975" s="38"/>
    </row>
    <row r="976" spans="1:10" ht="15.75" customHeight="1">
      <c r="A976" s="37"/>
      <c r="B976" s="37"/>
      <c r="D976" s="37"/>
      <c r="E976" s="34"/>
      <c r="F976" s="34"/>
      <c r="G976" s="38"/>
      <c r="H976" s="38"/>
      <c r="I976" s="38"/>
      <c r="J976" s="38"/>
    </row>
    <row r="977" spans="1:10" ht="15.75" customHeight="1">
      <c r="A977" s="37"/>
      <c r="B977" s="37"/>
      <c r="D977" s="37"/>
      <c r="E977" s="34"/>
      <c r="F977" s="34"/>
      <c r="G977" s="38"/>
      <c r="H977" s="38"/>
      <c r="I977" s="38"/>
      <c r="J977" s="38"/>
    </row>
    <row r="978" spans="1:10" ht="15.75" customHeight="1">
      <c r="A978" s="37"/>
      <c r="B978" s="37"/>
      <c r="D978" s="37"/>
      <c r="E978" s="34"/>
      <c r="F978" s="34"/>
      <c r="G978" s="38"/>
      <c r="H978" s="38"/>
      <c r="I978" s="38"/>
      <c r="J978" s="38"/>
    </row>
    <row r="979" spans="1:10" ht="15.75" customHeight="1">
      <c r="A979" s="37"/>
      <c r="B979" s="37"/>
      <c r="D979" s="37"/>
      <c r="E979" s="34"/>
      <c r="F979" s="34"/>
      <c r="G979" s="38"/>
      <c r="H979" s="38"/>
      <c r="I979" s="38"/>
      <c r="J979" s="38"/>
    </row>
    <row r="980" spans="1:10" ht="15.75" customHeight="1">
      <c r="A980" s="37"/>
      <c r="B980" s="37"/>
      <c r="D980" s="37"/>
      <c r="E980" s="34"/>
      <c r="F980" s="34"/>
      <c r="G980" s="38"/>
      <c r="H980" s="38"/>
      <c r="I980" s="38"/>
      <c r="J980" s="38"/>
    </row>
    <row r="981" spans="1:10" ht="15.75" customHeight="1">
      <c r="A981" s="37"/>
      <c r="B981" s="37"/>
      <c r="D981" s="37"/>
      <c r="E981" s="34"/>
      <c r="F981" s="34"/>
      <c r="G981" s="38"/>
      <c r="H981" s="38"/>
      <c r="I981" s="38"/>
      <c r="J981" s="38"/>
    </row>
    <row r="982" spans="1:10" ht="15.75" customHeight="1">
      <c r="A982" s="37"/>
      <c r="B982" s="37"/>
      <c r="D982" s="37"/>
      <c r="E982" s="34"/>
      <c r="F982" s="34"/>
      <c r="G982" s="38"/>
      <c r="H982" s="38"/>
      <c r="I982" s="38"/>
      <c r="J982" s="38"/>
    </row>
    <row r="983" spans="1:10" ht="15.75" customHeight="1">
      <c r="A983" s="37"/>
      <c r="B983" s="37"/>
      <c r="D983" s="37"/>
      <c r="E983" s="34"/>
      <c r="F983" s="34"/>
      <c r="G983" s="38"/>
      <c r="H983" s="38"/>
      <c r="I983" s="38"/>
      <c r="J983" s="38"/>
    </row>
    <row r="984" spans="1:10" ht="15.75" customHeight="1">
      <c r="A984" s="37"/>
      <c r="B984" s="37"/>
      <c r="D984" s="37"/>
      <c r="E984" s="34"/>
      <c r="F984" s="34"/>
      <c r="G984" s="38"/>
      <c r="H984" s="38"/>
      <c r="I984" s="38"/>
      <c r="J984" s="38"/>
    </row>
    <row r="985" spans="1:10" ht="15.75" customHeight="1">
      <c r="A985" s="37"/>
      <c r="B985" s="37"/>
      <c r="D985" s="37"/>
      <c r="E985" s="34"/>
      <c r="F985" s="34"/>
      <c r="G985" s="38"/>
      <c r="H985" s="38"/>
      <c r="I985" s="38"/>
      <c r="J985" s="38"/>
    </row>
    <row r="986" spans="1:10" ht="15.75" customHeight="1">
      <c r="A986" s="37"/>
      <c r="B986" s="37"/>
      <c r="D986" s="37"/>
      <c r="E986" s="34"/>
      <c r="F986" s="34"/>
      <c r="G986" s="38"/>
      <c r="H986" s="38"/>
      <c r="I986" s="38"/>
      <c r="J986" s="38"/>
    </row>
    <row r="987" spans="1:10" ht="15.75" customHeight="1">
      <c r="A987" s="37"/>
      <c r="B987" s="37"/>
      <c r="D987" s="37"/>
      <c r="E987" s="34"/>
      <c r="F987" s="34"/>
      <c r="G987" s="38"/>
      <c r="H987" s="38"/>
      <c r="I987" s="38"/>
      <c r="J987" s="38"/>
    </row>
    <row r="988" spans="1:10" ht="15.75" customHeight="1">
      <c r="A988" s="37"/>
      <c r="B988" s="37"/>
      <c r="D988" s="37"/>
      <c r="E988" s="34"/>
      <c r="F988" s="34"/>
      <c r="G988" s="38"/>
      <c r="H988" s="38"/>
      <c r="I988" s="38"/>
      <c r="J988" s="38"/>
    </row>
    <row r="989" spans="1:10" ht="15.75" customHeight="1">
      <c r="A989" s="37"/>
      <c r="B989" s="37"/>
      <c r="D989" s="37"/>
      <c r="E989" s="34"/>
      <c r="F989" s="34"/>
      <c r="G989" s="38"/>
      <c r="H989" s="38"/>
      <c r="I989" s="38"/>
      <c r="J989" s="38"/>
    </row>
    <row r="990" spans="1:10" ht="15.75" customHeight="1">
      <c r="A990" s="37"/>
      <c r="B990" s="37"/>
      <c r="D990" s="37"/>
      <c r="E990" s="34"/>
      <c r="F990" s="34"/>
      <c r="G990" s="38"/>
      <c r="H990" s="38"/>
      <c r="I990" s="38"/>
      <c r="J990" s="38"/>
    </row>
    <row r="991" spans="1:10" ht="15.75" customHeight="1">
      <c r="A991" s="37"/>
      <c r="B991" s="37"/>
      <c r="D991" s="37"/>
      <c r="E991" s="34"/>
      <c r="F991" s="34"/>
      <c r="G991" s="38"/>
      <c r="H991" s="38"/>
      <c r="I991" s="38"/>
      <c r="J991" s="38"/>
    </row>
    <row r="992" spans="1:10" ht="15.75" customHeight="1">
      <c r="A992" s="37"/>
      <c r="B992" s="37"/>
      <c r="D992" s="37"/>
      <c r="E992" s="34"/>
      <c r="F992" s="34"/>
      <c r="G992" s="38"/>
      <c r="H992" s="38"/>
      <c r="I992" s="38"/>
      <c r="J992" s="38"/>
    </row>
    <row r="993" spans="1:10" ht="15.75" customHeight="1">
      <c r="A993" s="37"/>
      <c r="B993" s="37"/>
      <c r="D993" s="37"/>
      <c r="E993" s="34"/>
      <c r="F993" s="34"/>
      <c r="G993" s="38"/>
      <c r="H993" s="38"/>
      <c r="I993" s="38"/>
      <c r="J993" s="38"/>
    </row>
  </sheetData>
  <mergeCells count="18">
    <mergeCell ref="A42:H42"/>
    <mergeCell ref="A43:A44"/>
    <mergeCell ref="B43:B44"/>
    <mergeCell ref="C43:C44"/>
    <mergeCell ref="D43:D44"/>
    <mergeCell ref="E43:E44"/>
    <mergeCell ref="F43:G43"/>
    <mergeCell ref="H43:H44"/>
    <mergeCell ref="A1:J1"/>
    <mergeCell ref="A2:J2"/>
    <mergeCell ref="A3:A4"/>
    <mergeCell ref="B3:B4"/>
    <mergeCell ref="C3:C4"/>
    <mergeCell ref="D3:D4"/>
    <mergeCell ref="E3:E4"/>
    <mergeCell ref="F3:F4"/>
    <mergeCell ref="G3:I3"/>
    <mergeCell ref="J3:J4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5"/>
  <sheetViews>
    <sheetView topLeftCell="A43" workbookViewId="0">
      <selection activeCell="A48" sqref="A48:XFD48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43.42578125" style="27" customWidth="1"/>
    <col min="4" max="4" width="42.85546875" style="27" customWidth="1"/>
    <col min="5" max="5" width="14.85546875" style="27" customWidth="1"/>
    <col min="6" max="6" width="14.140625" style="27" customWidth="1"/>
    <col min="7" max="7" width="14.42578125" style="27" customWidth="1"/>
    <col min="8" max="8" width="16" style="27" customWidth="1"/>
    <col min="9" max="9" width="13" style="27" customWidth="1"/>
    <col min="10" max="10" width="17.85546875" style="27" customWidth="1"/>
    <col min="11" max="11" width="8.7109375" style="27" customWidth="1"/>
    <col min="12" max="12" width="12.140625" style="27" customWidth="1"/>
    <col min="13" max="26" width="8.7109375" style="27" customWidth="1"/>
    <col min="27" max="16384" width="14.42578125" style="27"/>
  </cols>
  <sheetData>
    <row r="1" spans="1:10" ht="47.25" customHeight="1">
      <c r="A1" s="210" t="s">
        <v>259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0" ht="28.5" customHeight="1">
      <c r="A3" s="214" t="s">
        <v>3</v>
      </c>
      <c r="B3" s="214" t="s">
        <v>4</v>
      </c>
      <c r="C3" s="214" t="s">
        <v>5</v>
      </c>
      <c r="D3" s="214" t="s">
        <v>6</v>
      </c>
      <c r="E3" s="216" t="s">
        <v>167</v>
      </c>
      <c r="F3" s="216" t="s">
        <v>168</v>
      </c>
      <c r="G3" s="217" t="s">
        <v>169</v>
      </c>
      <c r="H3" s="213"/>
      <c r="I3" s="218"/>
      <c r="J3" s="216" t="s">
        <v>170</v>
      </c>
    </row>
    <row r="4" spans="1:10" ht="28.5" customHeight="1">
      <c r="A4" s="215"/>
      <c r="B4" s="215"/>
      <c r="C4" s="215"/>
      <c r="D4" s="215"/>
      <c r="E4" s="215"/>
      <c r="F4" s="215"/>
      <c r="G4" s="28" t="s">
        <v>171</v>
      </c>
      <c r="H4" s="28" t="s">
        <v>172</v>
      </c>
      <c r="I4" s="29" t="s">
        <v>173</v>
      </c>
      <c r="J4" s="215"/>
    </row>
    <row r="5" spans="1:10" ht="27.75" customHeight="1">
      <c r="A5" s="30" t="s">
        <v>230</v>
      </c>
      <c r="B5" s="30">
        <v>149</v>
      </c>
      <c r="C5" s="31" t="s">
        <v>43</v>
      </c>
      <c r="D5" s="31" t="s">
        <v>44</v>
      </c>
      <c r="E5" s="32">
        <v>5519.95</v>
      </c>
      <c r="F5" s="32">
        <v>0</v>
      </c>
      <c r="G5" s="33">
        <v>598.97</v>
      </c>
      <c r="H5" s="33">
        <v>385.78</v>
      </c>
      <c r="I5" s="33">
        <v>0</v>
      </c>
      <c r="J5" s="33">
        <f>(E5+F5-G5-H5-I5)</f>
        <v>4535.2</v>
      </c>
    </row>
    <row r="6" spans="1:10" ht="27" customHeight="1">
      <c r="A6" s="30" t="s">
        <v>25</v>
      </c>
      <c r="B6" s="30">
        <v>102</v>
      </c>
      <c r="C6" s="31" t="s">
        <v>26</v>
      </c>
      <c r="D6" s="31" t="s">
        <v>27</v>
      </c>
      <c r="E6" s="32">
        <v>9483.66</v>
      </c>
      <c r="F6" s="32">
        <v>0</v>
      </c>
      <c r="G6" s="33">
        <v>877.22</v>
      </c>
      <c r="H6" s="33">
        <v>1445.27</v>
      </c>
      <c r="I6" s="33">
        <v>0</v>
      </c>
      <c r="J6" s="33">
        <f t="shared" ref="J6:J42" si="0">(E6+F6-G6-H6-I6)</f>
        <v>7161.17</v>
      </c>
    </row>
    <row r="7" spans="1:10" ht="27" customHeight="1">
      <c r="A7" s="30" t="s">
        <v>30</v>
      </c>
      <c r="B7" s="30">
        <v>91</v>
      </c>
      <c r="C7" s="31" t="s">
        <v>21</v>
      </c>
      <c r="D7" s="31" t="s">
        <v>31</v>
      </c>
      <c r="E7" s="32">
        <v>9483.66</v>
      </c>
      <c r="F7" s="32">
        <v>0</v>
      </c>
      <c r="G7" s="33">
        <v>877.22</v>
      </c>
      <c r="H7" s="33">
        <v>1341</v>
      </c>
      <c r="I7" s="33">
        <v>0</v>
      </c>
      <c r="J7" s="33">
        <f t="shared" si="0"/>
        <v>7265.4400000000005</v>
      </c>
    </row>
    <row r="8" spans="1:10" ht="27" customHeight="1">
      <c r="A8" s="30" t="s">
        <v>34</v>
      </c>
      <c r="B8" s="30">
        <v>33</v>
      </c>
      <c r="C8" s="31" t="s">
        <v>21</v>
      </c>
      <c r="D8" s="31" t="s">
        <v>22</v>
      </c>
      <c r="E8" s="32">
        <v>9483.66</v>
      </c>
      <c r="F8" s="32">
        <v>0</v>
      </c>
      <c r="G8" s="33">
        <v>877.22</v>
      </c>
      <c r="H8" s="33">
        <v>1445.27</v>
      </c>
      <c r="I8" s="33">
        <v>0</v>
      </c>
      <c r="J8" s="33">
        <f t="shared" si="0"/>
        <v>7161.17</v>
      </c>
    </row>
    <row r="9" spans="1:10" ht="27" customHeight="1">
      <c r="A9" s="30" t="s">
        <v>37</v>
      </c>
      <c r="B9" s="30">
        <v>83</v>
      </c>
      <c r="C9" s="31" t="s">
        <v>38</v>
      </c>
      <c r="D9" s="31" t="s">
        <v>39</v>
      </c>
      <c r="E9" s="32">
        <v>5530.44</v>
      </c>
      <c r="F9" s="32">
        <v>0</v>
      </c>
      <c r="G9" s="33">
        <v>600.48</v>
      </c>
      <c r="H9" s="33">
        <v>349.5</v>
      </c>
      <c r="I9" s="33">
        <v>549.69000000000005</v>
      </c>
      <c r="J9" s="33">
        <f t="shared" si="0"/>
        <v>4030.7699999999991</v>
      </c>
    </row>
    <row r="10" spans="1:10" ht="27" customHeight="1">
      <c r="A10" s="30" t="s">
        <v>46</v>
      </c>
      <c r="B10" s="30">
        <v>28</v>
      </c>
      <c r="C10" s="31" t="s">
        <v>21</v>
      </c>
      <c r="D10" s="31" t="s">
        <v>47</v>
      </c>
      <c r="E10" s="32">
        <v>9483.66</v>
      </c>
      <c r="F10" s="32">
        <v>0</v>
      </c>
      <c r="G10" s="33">
        <v>877.22</v>
      </c>
      <c r="H10" s="33">
        <v>1341</v>
      </c>
      <c r="I10" s="33">
        <v>0</v>
      </c>
      <c r="J10" s="33">
        <f t="shared" si="0"/>
        <v>7265.4400000000005</v>
      </c>
    </row>
    <row r="11" spans="1:10" ht="27" customHeight="1">
      <c r="A11" s="30" t="s">
        <v>50</v>
      </c>
      <c r="B11" s="30">
        <v>134</v>
      </c>
      <c r="C11" s="31" t="s">
        <v>51</v>
      </c>
      <c r="D11" s="31" t="s">
        <v>52</v>
      </c>
      <c r="E11" s="32">
        <v>6269.82</v>
      </c>
      <c r="F11" s="32">
        <v>0</v>
      </c>
      <c r="G11" s="33">
        <v>703.95</v>
      </c>
      <c r="H11" s="33">
        <v>609.12</v>
      </c>
      <c r="I11" s="33">
        <v>0</v>
      </c>
      <c r="J11" s="33">
        <f t="shared" si="0"/>
        <v>4956.75</v>
      </c>
    </row>
    <row r="12" spans="1:10" ht="27" customHeight="1">
      <c r="A12" s="30" t="s">
        <v>55</v>
      </c>
      <c r="B12" s="30">
        <v>87</v>
      </c>
      <c r="C12" s="31" t="s">
        <v>21</v>
      </c>
      <c r="D12" s="31" t="s">
        <v>56</v>
      </c>
      <c r="E12" s="32">
        <v>9483.66</v>
      </c>
      <c r="F12" s="32">
        <v>0</v>
      </c>
      <c r="G12" s="33">
        <v>877.22</v>
      </c>
      <c r="H12" s="33">
        <v>1497.41</v>
      </c>
      <c r="I12" s="33">
        <v>0</v>
      </c>
      <c r="J12" s="33">
        <f t="shared" si="0"/>
        <v>7109.0300000000007</v>
      </c>
    </row>
    <row r="13" spans="1:10" ht="27" customHeight="1">
      <c r="A13" s="30" t="s">
        <v>59</v>
      </c>
      <c r="B13" s="30">
        <v>110</v>
      </c>
      <c r="C13" s="31" t="s">
        <v>60</v>
      </c>
      <c r="D13" s="31" t="s">
        <v>52</v>
      </c>
      <c r="E13" s="32">
        <v>7056.73</v>
      </c>
      <c r="F13" s="32">
        <v>0</v>
      </c>
      <c r="G13" s="33">
        <v>814.12</v>
      </c>
      <c r="H13" s="33">
        <v>795.22</v>
      </c>
      <c r="I13" s="33">
        <v>0</v>
      </c>
      <c r="J13" s="33">
        <f t="shared" si="0"/>
        <v>5447.3899999999994</v>
      </c>
    </row>
    <row r="14" spans="1:10" ht="27" customHeight="1">
      <c r="A14" s="30" t="s">
        <v>65</v>
      </c>
      <c r="B14" s="30">
        <v>107</v>
      </c>
      <c r="C14" s="31" t="s">
        <v>51</v>
      </c>
      <c r="D14" s="31" t="s">
        <v>66</v>
      </c>
      <c r="E14" s="32">
        <v>835.98</v>
      </c>
      <c r="F14" s="32">
        <f>1811.28+5433.84</f>
        <v>7245.12</v>
      </c>
      <c r="G14" s="33">
        <f>760.2+54.27+62.69</f>
        <v>877.16000000000008</v>
      </c>
      <c r="H14" s="33">
        <v>1029.8900000000001</v>
      </c>
      <c r="I14" s="33">
        <v>0</v>
      </c>
      <c r="J14" s="33">
        <f t="shared" si="0"/>
        <v>6174.05</v>
      </c>
    </row>
    <row r="15" spans="1:10" ht="27" customHeight="1">
      <c r="A15" s="30" t="s">
        <v>68</v>
      </c>
      <c r="B15" s="30">
        <v>76</v>
      </c>
      <c r="C15" s="31" t="s">
        <v>26</v>
      </c>
      <c r="D15" s="31" t="s">
        <v>22</v>
      </c>
      <c r="E15" s="32">
        <v>9483.66</v>
      </c>
      <c r="F15" s="32">
        <v>0</v>
      </c>
      <c r="G15" s="33">
        <v>877.22</v>
      </c>
      <c r="H15" s="33">
        <v>1341</v>
      </c>
      <c r="I15" s="33">
        <v>0</v>
      </c>
      <c r="J15" s="33">
        <f t="shared" si="0"/>
        <v>7265.4400000000005</v>
      </c>
    </row>
    <row r="16" spans="1:10" ht="27" customHeight="1">
      <c r="A16" s="30" t="s">
        <v>232</v>
      </c>
      <c r="B16" s="30">
        <v>153</v>
      </c>
      <c r="C16" s="31" t="s">
        <v>233</v>
      </c>
      <c r="D16" s="31" t="s">
        <v>234</v>
      </c>
      <c r="E16" s="32">
        <v>5018.13</v>
      </c>
      <c r="F16" s="32">
        <v>0</v>
      </c>
      <c r="G16" s="33">
        <v>528.71</v>
      </c>
      <c r="H16" s="33">
        <v>331.33</v>
      </c>
      <c r="I16" s="33">
        <v>0</v>
      </c>
      <c r="J16" s="33">
        <f t="shared" si="0"/>
        <v>4158.09</v>
      </c>
    </row>
    <row r="17" spans="1:10" ht="27" customHeight="1">
      <c r="A17" s="30" t="s">
        <v>260</v>
      </c>
      <c r="B17" s="30">
        <v>150</v>
      </c>
      <c r="C17" s="31" t="s">
        <v>233</v>
      </c>
      <c r="D17" s="31" t="s">
        <v>234</v>
      </c>
      <c r="E17" s="32">
        <v>5018.13</v>
      </c>
      <c r="F17" s="32">
        <v>0</v>
      </c>
      <c r="G17" s="33">
        <v>528.71</v>
      </c>
      <c r="H17" s="33">
        <v>373.99</v>
      </c>
      <c r="I17" s="33">
        <v>0</v>
      </c>
      <c r="J17" s="33">
        <f t="shared" si="0"/>
        <v>4115.43</v>
      </c>
    </row>
    <row r="18" spans="1:10" ht="27.75" customHeight="1">
      <c r="A18" s="30" t="s">
        <v>70</v>
      </c>
      <c r="B18" s="30">
        <v>101</v>
      </c>
      <c r="C18" s="31" t="s">
        <v>71</v>
      </c>
      <c r="D18" s="31" t="s">
        <v>72</v>
      </c>
      <c r="E18" s="32">
        <v>15054.4</v>
      </c>
      <c r="F18" s="32">
        <v>0</v>
      </c>
      <c r="G18" s="33">
        <v>877.22</v>
      </c>
      <c r="H18" s="33">
        <v>3029.36</v>
      </c>
      <c r="I18" s="33">
        <v>0</v>
      </c>
      <c r="J18" s="33">
        <f t="shared" si="0"/>
        <v>11147.82</v>
      </c>
    </row>
    <row r="19" spans="1:10" ht="27.75" customHeight="1">
      <c r="A19" s="30" t="s">
        <v>239</v>
      </c>
      <c r="B19" s="30">
        <v>152</v>
      </c>
      <c r="C19" s="31" t="s">
        <v>71</v>
      </c>
      <c r="D19" s="31" t="s">
        <v>121</v>
      </c>
      <c r="E19" s="32">
        <v>5018.13</v>
      </c>
      <c r="F19" s="32">
        <v>0</v>
      </c>
      <c r="G19" s="33">
        <v>528.71</v>
      </c>
      <c r="H19" s="33">
        <v>288.67</v>
      </c>
      <c r="I19" s="33">
        <v>0</v>
      </c>
      <c r="J19" s="33">
        <f t="shared" si="0"/>
        <v>4200.75</v>
      </c>
    </row>
    <row r="20" spans="1:10" ht="27.75" customHeight="1">
      <c r="A20" s="30" t="s">
        <v>261</v>
      </c>
      <c r="B20" s="30">
        <v>154</v>
      </c>
      <c r="C20" s="31" t="s">
        <v>242</v>
      </c>
      <c r="D20" s="31" t="s">
        <v>262</v>
      </c>
      <c r="E20" s="32">
        <v>1327.03</v>
      </c>
      <c r="F20" s="32">
        <v>0</v>
      </c>
      <c r="G20" s="33">
        <v>99.9</v>
      </c>
      <c r="H20" s="33">
        <v>0</v>
      </c>
      <c r="I20" s="33">
        <v>0</v>
      </c>
      <c r="J20" s="33">
        <f t="shared" si="0"/>
        <v>1227.1299999999999</v>
      </c>
    </row>
    <row r="21" spans="1:10" ht="27" customHeight="1">
      <c r="A21" s="30" t="s">
        <v>79</v>
      </c>
      <c r="B21" s="30">
        <v>50</v>
      </c>
      <c r="C21" s="31" t="s">
        <v>26</v>
      </c>
      <c r="D21" s="35" t="s">
        <v>31</v>
      </c>
      <c r="E21" s="32">
        <f>9483.66+3899.51</f>
        <v>13383.17</v>
      </c>
      <c r="F21" s="32">
        <v>0</v>
      </c>
      <c r="G21" s="33">
        <v>877.22</v>
      </c>
      <c r="H21" s="33">
        <v>2569.7800000000002</v>
      </c>
      <c r="I21" s="33">
        <v>0</v>
      </c>
      <c r="J21" s="33">
        <f t="shared" si="0"/>
        <v>9936.17</v>
      </c>
    </row>
    <row r="22" spans="1:10" ht="27" customHeight="1">
      <c r="A22" s="30" t="s">
        <v>245</v>
      </c>
      <c r="B22" s="30">
        <v>151</v>
      </c>
      <c r="C22" s="31" t="s">
        <v>71</v>
      </c>
      <c r="D22" s="35" t="s">
        <v>246</v>
      </c>
      <c r="E22" s="32">
        <v>5018.13</v>
      </c>
      <c r="F22" s="32">
        <v>0</v>
      </c>
      <c r="G22" s="33">
        <v>528.71</v>
      </c>
      <c r="H22" s="33">
        <v>373.99</v>
      </c>
      <c r="I22" s="33">
        <v>0</v>
      </c>
      <c r="J22" s="33">
        <f t="shared" si="0"/>
        <v>4115.43</v>
      </c>
    </row>
    <row r="23" spans="1:10" ht="27" customHeight="1">
      <c r="A23" s="30" t="s">
        <v>82</v>
      </c>
      <c r="B23" s="30">
        <v>27</v>
      </c>
      <c r="C23" s="31" t="s">
        <v>26</v>
      </c>
      <c r="D23" s="31" t="s">
        <v>31</v>
      </c>
      <c r="E23" s="32">
        <v>9483.66</v>
      </c>
      <c r="F23" s="32">
        <v>0</v>
      </c>
      <c r="G23" s="33">
        <v>877.22</v>
      </c>
      <c r="H23" s="33">
        <v>1445.27</v>
      </c>
      <c r="I23" s="33">
        <v>0</v>
      </c>
      <c r="J23" s="33">
        <f t="shared" si="0"/>
        <v>7161.17</v>
      </c>
    </row>
    <row r="24" spans="1:10" ht="27" customHeight="1">
      <c r="A24" s="30" t="s">
        <v>84</v>
      </c>
      <c r="B24" s="30">
        <v>65</v>
      </c>
      <c r="C24" s="31" t="s">
        <v>43</v>
      </c>
      <c r="D24" s="31" t="s">
        <v>243</v>
      </c>
      <c r="E24" s="32">
        <v>15054.4</v>
      </c>
      <c r="F24" s="32">
        <v>0</v>
      </c>
      <c r="G24" s="33">
        <v>877.22</v>
      </c>
      <c r="H24" s="33">
        <v>2977.23</v>
      </c>
      <c r="I24" s="33">
        <v>0</v>
      </c>
      <c r="J24" s="33">
        <f t="shared" si="0"/>
        <v>11199.95</v>
      </c>
    </row>
    <row r="25" spans="1:10" ht="27" customHeight="1">
      <c r="A25" s="30" t="s">
        <v>90</v>
      </c>
      <c r="B25" s="30">
        <v>106</v>
      </c>
      <c r="C25" s="31" t="s">
        <v>26</v>
      </c>
      <c r="D25" s="31" t="s">
        <v>22</v>
      </c>
      <c r="E25" s="32">
        <v>1264.49</v>
      </c>
      <c r="F25" s="32">
        <f>2739.72+8219.17</f>
        <v>10958.89</v>
      </c>
      <c r="G25" s="33">
        <f>760.26+22.13+94.83</f>
        <v>877.22</v>
      </c>
      <c r="H25" s="33">
        <v>2006</v>
      </c>
      <c r="I25" s="33">
        <v>0</v>
      </c>
      <c r="J25" s="33">
        <f t="shared" si="0"/>
        <v>9340.16</v>
      </c>
    </row>
    <row r="26" spans="1:10" ht="27" customHeight="1">
      <c r="A26" s="30" t="s">
        <v>93</v>
      </c>
      <c r="B26" s="30">
        <v>135</v>
      </c>
      <c r="C26" s="31" t="s">
        <v>21</v>
      </c>
      <c r="D26" s="31" t="s">
        <v>56</v>
      </c>
      <c r="E26" s="32">
        <v>9483.66</v>
      </c>
      <c r="F26" s="32">
        <v>0</v>
      </c>
      <c r="G26" s="33">
        <v>877.22</v>
      </c>
      <c r="H26" s="33">
        <v>1445.27</v>
      </c>
      <c r="I26" s="33">
        <v>0</v>
      </c>
      <c r="J26" s="33">
        <f t="shared" si="0"/>
        <v>7161.17</v>
      </c>
    </row>
    <row r="27" spans="1:10" ht="27" customHeight="1">
      <c r="A27" s="30" t="s">
        <v>95</v>
      </c>
      <c r="B27" s="30">
        <v>53</v>
      </c>
      <c r="C27" s="31" t="s">
        <v>43</v>
      </c>
      <c r="D27" s="31" t="s">
        <v>96</v>
      </c>
      <c r="E27" s="32">
        <v>15054.4</v>
      </c>
      <c r="F27" s="32">
        <v>0</v>
      </c>
      <c r="G27" s="33">
        <v>877.22</v>
      </c>
      <c r="H27" s="33">
        <v>3029.36</v>
      </c>
      <c r="I27" s="33">
        <v>0</v>
      </c>
      <c r="J27" s="33">
        <f t="shared" si="0"/>
        <v>11147.82</v>
      </c>
    </row>
    <row r="28" spans="1:10" ht="27" customHeight="1">
      <c r="A28" s="30" t="s">
        <v>98</v>
      </c>
      <c r="B28" s="30">
        <v>120</v>
      </c>
      <c r="C28" s="31" t="s">
        <v>21</v>
      </c>
      <c r="D28" s="31" t="s">
        <v>99</v>
      </c>
      <c r="E28" s="36">
        <v>9483.66</v>
      </c>
      <c r="F28" s="36">
        <v>0</v>
      </c>
      <c r="G28" s="33">
        <v>877.22</v>
      </c>
      <c r="H28" s="33">
        <v>1497.41</v>
      </c>
      <c r="I28" s="33">
        <v>0</v>
      </c>
      <c r="J28" s="33">
        <f t="shared" si="0"/>
        <v>7109.0300000000007</v>
      </c>
    </row>
    <row r="29" spans="1:10" ht="27" customHeight="1">
      <c r="A29" s="30" t="s">
        <v>102</v>
      </c>
      <c r="B29" s="30">
        <v>49</v>
      </c>
      <c r="C29" s="31" t="s">
        <v>26</v>
      </c>
      <c r="D29" s="31" t="s">
        <v>31</v>
      </c>
      <c r="E29" s="32">
        <v>9483.66</v>
      </c>
      <c r="F29" s="32">
        <v>0</v>
      </c>
      <c r="G29" s="33">
        <v>877.22</v>
      </c>
      <c r="H29" s="33">
        <v>1445.27</v>
      </c>
      <c r="I29" s="33">
        <v>0</v>
      </c>
      <c r="J29" s="33">
        <f t="shared" si="0"/>
        <v>7161.17</v>
      </c>
    </row>
    <row r="30" spans="1:10" ht="27" customHeight="1">
      <c r="A30" s="30" t="s">
        <v>248</v>
      </c>
      <c r="B30" s="30">
        <v>156</v>
      </c>
      <c r="C30" s="31" t="s">
        <v>71</v>
      </c>
      <c r="D30" s="31" t="s">
        <v>86</v>
      </c>
      <c r="E30" s="32">
        <v>2007.25</v>
      </c>
      <c r="F30" s="32">
        <v>0</v>
      </c>
      <c r="G30" s="33">
        <v>161.12</v>
      </c>
      <c r="H30" s="33">
        <v>0</v>
      </c>
      <c r="I30" s="33">
        <v>0</v>
      </c>
      <c r="J30" s="33">
        <f t="shared" si="0"/>
        <v>1846.13</v>
      </c>
    </row>
    <row r="31" spans="1:10" ht="27" customHeight="1">
      <c r="A31" s="30" t="s">
        <v>104</v>
      </c>
      <c r="B31" s="30">
        <v>142</v>
      </c>
      <c r="C31" s="31" t="s">
        <v>105</v>
      </c>
      <c r="D31" s="31" t="s">
        <v>56</v>
      </c>
      <c r="E31" s="32">
        <v>7942.41</v>
      </c>
      <c r="F31" s="32">
        <v>0</v>
      </c>
      <c r="G31" s="33">
        <v>877.22</v>
      </c>
      <c r="H31" s="33">
        <v>1021.43</v>
      </c>
      <c r="I31" s="33">
        <v>0</v>
      </c>
      <c r="J31" s="33">
        <f t="shared" si="0"/>
        <v>6043.7599999999993</v>
      </c>
    </row>
    <row r="32" spans="1:10" ht="27" customHeight="1">
      <c r="A32" s="30" t="s">
        <v>107</v>
      </c>
      <c r="B32" s="30">
        <v>140</v>
      </c>
      <c r="C32" s="31" t="s">
        <v>71</v>
      </c>
      <c r="D32" s="31" t="s">
        <v>108</v>
      </c>
      <c r="E32" s="32">
        <f>15054.4</f>
        <v>15054.4</v>
      </c>
      <c r="F32" s="32">
        <v>0</v>
      </c>
      <c r="G32" s="33">
        <v>877.22</v>
      </c>
      <c r="H32" s="33">
        <v>2977.23</v>
      </c>
      <c r="I32" s="33">
        <v>0</v>
      </c>
      <c r="J32" s="33">
        <f t="shared" si="0"/>
        <v>11199.95</v>
      </c>
    </row>
    <row r="33" spans="1:10" ht="27" customHeight="1">
      <c r="A33" s="30" t="s">
        <v>115</v>
      </c>
      <c r="B33" s="30">
        <v>146</v>
      </c>
      <c r="C33" s="31" t="s">
        <v>116</v>
      </c>
      <c r="D33" s="31" t="s">
        <v>15</v>
      </c>
      <c r="E33" s="32">
        <f>2665.96+231.82+579.56</f>
        <v>3477.34</v>
      </c>
      <c r="F33" s="32">
        <v>0</v>
      </c>
      <c r="G33" s="33">
        <v>320.60000000000002</v>
      </c>
      <c r="H33" s="33">
        <v>90.27</v>
      </c>
      <c r="I33" s="33">
        <v>0</v>
      </c>
      <c r="J33" s="33">
        <f t="shared" si="0"/>
        <v>3066.4700000000003</v>
      </c>
    </row>
    <row r="34" spans="1:10" ht="27" customHeight="1">
      <c r="A34" s="30" t="s">
        <v>126</v>
      </c>
      <c r="B34" s="30">
        <v>36</v>
      </c>
      <c r="C34" s="31" t="s">
        <v>26</v>
      </c>
      <c r="D34" s="31" t="s">
        <v>31</v>
      </c>
      <c r="E34" s="32">
        <v>9483.66</v>
      </c>
      <c r="F34" s="32">
        <v>0</v>
      </c>
      <c r="G34" s="33">
        <v>877.22</v>
      </c>
      <c r="H34" s="33">
        <v>1445.27</v>
      </c>
      <c r="I34" s="33">
        <v>0</v>
      </c>
      <c r="J34" s="33">
        <f t="shared" si="0"/>
        <v>7161.17</v>
      </c>
    </row>
    <row r="35" spans="1:10" ht="27" customHeight="1">
      <c r="A35" s="30" t="s">
        <v>263</v>
      </c>
      <c r="B35" s="30">
        <v>157</v>
      </c>
      <c r="C35" s="31" t="s">
        <v>233</v>
      </c>
      <c r="D35" s="31" t="s">
        <v>234</v>
      </c>
      <c r="E35" s="32">
        <v>2007.25</v>
      </c>
      <c r="F35" s="32">
        <v>0</v>
      </c>
      <c r="G35" s="33">
        <v>161.12</v>
      </c>
      <c r="H35" s="33">
        <v>0</v>
      </c>
      <c r="I35" s="33">
        <v>0</v>
      </c>
      <c r="J35" s="33">
        <f t="shared" si="0"/>
        <v>1846.13</v>
      </c>
    </row>
    <row r="36" spans="1:10" ht="27" customHeight="1">
      <c r="A36" s="30" t="s">
        <v>128</v>
      </c>
      <c r="B36" s="30">
        <v>42</v>
      </c>
      <c r="C36" s="31" t="s">
        <v>26</v>
      </c>
      <c r="D36" s="35" t="s">
        <v>31</v>
      </c>
      <c r="E36" s="32">
        <v>9483.66</v>
      </c>
      <c r="F36" s="32">
        <v>0</v>
      </c>
      <c r="G36" s="33">
        <v>877.22</v>
      </c>
      <c r="H36" s="33">
        <v>1497.41</v>
      </c>
      <c r="I36" s="33">
        <v>0</v>
      </c>
      <c r="J36" s="33">
        <f t="shared" si="0"/>
        <v>7109.0300000000007</v>
      </c>
    </row>
    <row r="37" spans="1:10" ht="27" customHeight="1">
      <c r="A37" s="30" t="s">
        <v>252</v>
      </c>
      <c r="B37" s="30">
        <v>155</v>
      </c>
      <c r="C37" s="31" t="s">
        <v>264</v>
      </c>
      <c r="D37" s="31" t="s">
        <v>253</v>
      </c>
      <c r="E37" s="32">
        <v>1327.03</v>
      </c>
      <c r="F37" s="32">
        <v>0</v>
      </c>
      <c r="G37" s="33">
        <v>99.9</v>
      </c>
      <c r="H37" s="33">
        <v>0</v>
      </c>
      <c r="I37" s="33">
        <v>0</v>
      </c>
      <c r="J37" s="33">
        <f t="shared" si="0"/>
        <v>1227.1299999999999</v>
      </c>
    </row>
    <row r="38" spans="1:10" ht="27" customHeight="1">
      <c r="A38" s="30" t="s">
        <v>133</v>
      </c>
      <c r="B38" s="30">
        <v>136</v>
      </c>
      <c r="C38" s="31" t="s">
        <v>134</v>
      </c>
      <c r="D38" s="31" t="s">
        <v>135</v>
      </c>
      <c r="E38" s="32">
        <v>9207.44</v>
      </c>
      <c r="F38" s="32">
        <v>0</v>
      </c>
      <c r="G38" s="33">
        <v>877.22</v>
      </c>
      <c r="H38" s="33">
        <v>1421.45</v>
      </c>
      <c r="I38" s="33">
        <v>0</v>
      </c>
      <c r="J38" s="33">
        <f t="shared" si="0"/>
        <v>6908.7700000000013</v>
      </c>
    </row>
    <row r="39" spans="1:10" ht="27" customHeight="1">
      <c r="A39" s="30" t="s">
        <v>137</v>
      </c>
      <c r="B39" s="30">
        <v>145</v>
      </c>
      <c r="C39" s="31" t="s">
        <v>116</v>
      </c>
      <c r="D39" s="31" t="s">
        <v>15</v>
      </c>
      <c r="E39" s="32">
        <v>3477.34</v>
      </c>
      <c r="F39" s="32">
        <v>0</v>
      </c>
      <c r="G39" s="33">
        <v>320.60000000000002</v>
      </c>
      <c r="H39" s="33">
        <v>65.52</v>
      </c>
      <c r="I39" s="33">
        <v>0</v>
      </c>
      <c r="J39" s="33">
        <f t="shared" si="0"/>
        <v>3091.2200000000003</v>
      </c>
    </row>
    <row r="40" spans="1:10" ht="27" customHeight="1">
      <c r="A40" s="30" t="s">
        <v>144</v>
      </c>
      <c r="B40" s="30">
        <v>133</v>
      </c>
      <c r="C40" s="31" t="s">
        <v>145</v>
      </c>
      <c r="D40" s="31" t="s">
        <v>146</v>
      </c>
      <c r="E40" s="32">
        <v>12607.82</v>
      </c>
      <c r="F40" s="32">
        <v>0</v>
      </c>
      <c r="G40" s="33">
        <v>877.22</v>
      </c>
      <c r="H40" s="33">
        <v>2356.56</v>
      </c>
      <c r="I40" s="33">
        <v>0</v>
      </c>
      <c r="J40" s="33">
        <f t="shared" si="0"/>
        <v>9374.0400000000009</v>
      </c>
    </row>
    <row r="41" spans="1:10" ht="27" customHeight="1">
      <c r="A41" s="30" t="s">
        <v>149</v>
      </c>
      <c r="B41" s="30">
        <v>43</v>
      </c>
      <c r="C41" s="31" t="s">
        <v>26</v>
      </c>
      <c r="D41" s="31" t="s">
        <v>56</v>
      </c>
      <c r="E41" s="32">
        <v>9483.66</v>
      </c>
      <c r="F41" s="32">
        <v>0</v>
      </c>
      <c r="G41" s="33">
        <v>877.22</v>
      </c>
      <c r="H41" s="33">
        <v>1497.41</v>
      </c>
      <c r="I41" s="33">
        <v>0</v>
      </c>
      <c r="J41" s="33">
        <f t="shared" si="0"/>
        <v>7109.0300000000007</v>
      </c>
    </row>
    <row r="42" spans="1:10" ht="27" customHeight="1">
      <c r="A42" s="30" t="s">
        <v>151</v>
      </c>
      <c r="B42" s="30">
        <v>73</v>
      </c>
      <c r="C42" s="31" t="s">
        <v>26</v>
      </c>
      <c r="D42" s="31" t="s">
        <v>22</v>
      </c>
      <c r="E42" s="32">
        <v>9483.66</v>
      </c>
      <c r="F42" s="32">
        <v>0</v>
      </c>
      <c r="G42" s="33">
        <v>877.22</v>
      </c>
      <c r="H42" s="33">
        <v>1497.41</v>
      </c>
      <c r="I42" s="33">
        <v>0</v>
      </c>
      <c r="J42" s="33">
        <f t="shared" si="0"/>
        <v>7109.0300000000007</v>
      </c>
    </row>
    <row r="43" spans="1:10" ht="15.75" customHeight="1" thickBot="1">
      <c r="A43" s="37"/>
      <c r="B43" s="37"/>
      <c r="D43" s="37"/>
      <c r="E43" s="34"/>
      <c r="F43" s="34"/>
      <c r="G43" s="38"/>
      <c r="H43" s="38"/>
      <c r="I43" s="38"/>
      <c r="J43" s="38"/>
    </row>
    <row r="44" spans="1:10" ht="42" customHeight="1" thickBot="1">
      <c r="A44" s="219" t="s">
        <v>174</v>
      </c>
      <c r="B44" s="220"/>
      <c r="C44" s="220"/>
      <c r="D44" s="220"/>
      <c r="E44" s="220"/>
      <c r="F44" s="220"/>
      <c r="G44" s="220"/>
      <c r="H44" s="221"/>
      <c r="I44" s="39"/>
      <c r="J44" s="39"/>
    </row>
    <row r="45" spans="1:10" ht="28.5" customHeight="1">
      <c r="A45" s="222" t="s">
        <v>3</v>
      </c>
      <c r="B45" s="222" t="s">
        <v>4</v>
      </c>
      <c r="C45" s="222" t="s">
        <v>5</v>
      </c>
      <c r="D45" s="223" t="s">
        <v>167</v>
      </c>
      <c r="E45" s="224" t="s">
        <v>175</v>
      </c>
      <c r="F45" s="226" t="s">
        <v>169</v>
      </c>
      <c r="G45" s="227"/>
      <c r="H45" s="223" t="s">
        <v>170</v>
      </c>
      <c r="I45" s="38"/>
      <c r="J45" s="38"/>
    </row>
    <row r="46" spans="1:10" ht="35.25" customHeight="1">
      <c r="A46" s="215"/>
      <c r="B46" s="215"/>
      <c r="C46" s="215"/>
      <c r="D46" s="215"/>
      <c r="E46" s="225"/>
      <c r="F46" s="40" t="s">
        <v>171</v>
      </c>
      <c r="G46" s="40" t="s">
        <v>172</v>
      </c>
      <c r="H46" s="215"/>
      <c r="I46" s="38"/>
      <c r="J46" s="38"/>
    </row>
    <row r="47" spans="1:10" ht="27" customHeight="1">
      <c r="A47" s="30" t="s">
        <v>226</v>
      </c>
      <c r="B47" s="30">
        <v>147</v>
      </c>
      <c r="C47" s="31" t="s">
        <v>265</v>
      </c>
      <c r="D47" s="41">
        <f>27346.2+2986.2</f>
        <v>30332.400000000001</v>
      </c>
      <c r="E47" s="32">
        <v>0</v>
      </c>
      <c r="F47" s="41">
        <v>825.82</v>
      </c>
      <c r="G47" s="41">
        <v>7140.68</v>
      </c>
      <c r="H47" s="33">
        <f>D47+E47-F47-G47</f>
        <v>22365.9</v>
      </c>
      <c r="I47" s="38"/>
      <c r="J47" s="42"/>
    </row>
    <row r="48" spans="1:10" ht="27" customHeight="1">
      <c r="A48" s="30" t="s">
        <v>255</v>
      </c>
      <c r="B48" s="30">
        <v>148</v>
      </c>
      <c r="C48" s="31" t="s">
        <v>162</v>
      </c>
      <c r="D48" s="41">
        <v>27346.2</v>
      </c>
      <c r="E48" s="32">
        <v>0</v>
      </c>
      <c r="F48" s="41">
        <v>825.82</v>
      </c>
      <c r="G48" s="41">
        <v>4063.41</v>
      </c>
      <c r="H48" s="33">
        <f t="shared" ref="H48" si="1">D48+E48-F48-G48</f>
        <v>22456.97</v>
      </c>
      <c r="I48" s="38"/>
      <c r="J48" s="42"/>
    </row>
    <row r="49" spans="1:10" ht="15.75" customHeight="1">
      <c r="A49" s="37"/>
      <c r="B49" s="37"/>
      <c r="D49" s="37"/>
      <c r="E49" s="34"/>
      <c r="F49" s="34"/>
      <c r="G49" s="38"/>
      <c r="H49" s="38"/>
      <c r="I49" s="38"/>
      <c r="J49" s="38"/>
    </row>
    <row r="50" spans="1:10" ht="15.75" customHeight="1">
      <c r="A50" s="37"/>
      <c r="B50" s="37"/>
      <c r="D50" s="37"/>
      <c r="E50" s="34"/>
      <c r="F50" s="34"/>
      <c r="G50" s="38"/>
      <c r="H50" s="38"/>
      <c r="I50" s="38"/>
      <c r="J50" s="38"/>
    </row>
    <row r="51" spans="1:10" ht="15.75" customHeight="1">
      <c r="A51" s="37"/>
      <c r="B51" s="37"/>
      <c r="D51" s="37"/>
      <c r="E51" s="34"/>
      <c r="F51" s="34"/>
      <c r="G51" s="38"/>
      <c r="H51" s="38"/>
      <c r="I51" s="38"/>
      <c r="J51" s="38"/>
    </row>
    <row r="52" spans="1:10" ht="15.75" customHeight="1">
      <c r="A52" s="37"/>
      <c r="B52" s="37"/>
      <c r="D52" s="37"/>
      <c r="E52" s="34"/>
      <c r="F52" s="34"/>
      <c r="G52" s="38"/>
      <c r="H52" s="38"/>
      <c r="I52" s="38"/>
      <c r="J52" s="38"/>
    </row>
    <row r="53" spans="1:10" ht="15.75" customHeight="1">
      <c r="A53" s="37"/>
      <c r="B53" s="37"/>
      <c r="D53" s="37"/>
      <c r="E53" s="34"/>
      <c r="F53" s="34"/>
      <c r="G53" s="38"/>
      <c r="H53" s="38"/>
      <c r="I53" s="38"/>
      <c r="J53" s="38"/>
    </row>
    <row r="54" spans="1:10" ht="15.75" customHeight="1">
      <c r="A54" s="37"/>
      <c r="B54" s="37"/>
      <c r="D54" s="37"/>
      <c r="E54" s="34"/>
      <c r="F54" s="34"/>
      <c r="G54" s="38"/>
      <c r="H54" s="38"/>
      <c r="I54" s="38"/>
      <c r="J54" s="38"/>
    </row>
    <row r="55" spans="1:10" ht="15.75" customHeight="1">
      <c r="A55" s="37"/>
      <c r="B55" s="37"/>
      <c r="D55" s="37"/>
      <c r="E55" s="34"/>
      <c r="F55" s="34"/>
      <c r="G55" s="38"/>
      <c r="H55" s="38"/>
      <c r="I55" s="38"/>
      <c r="J55" s="38"/>
    </row>
    <row r="56" spans="1:10" ht="15.75" customHeight="1">
      <c r="A56" s="37"/>
      <c r="B56" s="37"/>
      <c r="D56" s="37"/>
      <c r="E56" s="34"/>
      <c r="F56" s="34"/>
      <c r="G56" s="38"/>
      <c r="H56" s="38"/>
      <c r="I56" s="38"/>
      <c r="J56" s="38"/>
    </row>
    <row r="57" spans="1:10" ht="15.75" customHeight="1">
      <c r="A57" s="37"/>
      <c r="B57" s="37"/>
      <c r="D57" s="37"/>
      <c r="E57" s="34"/>
      <c r="F57" s="34"/>
      <c r="G57" s="38"/>
      <c r="H57" s="38"/>
      <c r="I57" s="38"/>
      <c r="J57" s="38"/>
    </row>
    <row r="58" spans="1:10" ht="15.75" customHeight="1">
      <c r="A58" s="37"/>
      <c r="B58" s="37"/>
      <c r="D58" s="37"/>
      <c r="E58" s="34"/>
      <c r="F58" s="34"/>
      <c r="G58" s="38"/>
      <c r="H58" s="38"/>
      <c r="I58" s="38"/>
      <c r="J58" s="38"/>
    </row>
    <row r="59" spans="1:10" ht="15.75" customHeight="1">
      <c r="A59" s="37"/>
      <c r="B59" s="37"/>
      <c r="D59" s="37"/>
      <c r="E59" s="34"/>
      <c r="F59" s="34"/>
      <c r="G59" s="38"/>
      <c r="H59" s="38"/>
      <c r="I59" s="38"/>
      <c r="J59" s="38"/>
    </row>
    <row r="60" spans="1:10" ht="15.75" customHeight="1">
      <c r="A60" s="37"/>
      <c r="B60" s="37"/>
      <c r="D60" s="37"/>
      <c r="E60" s="34"/>
      <c r="F60" s="34"/>
      <c r="G60" s="38"/>
      <c r="H60" s="38"/>
      <c r="I60" s="38"/>
      <c r="J60" s="38"/>
    </row>
    <row r="61" spans="1:10" ht="15.75" customHeight="1">
      <c r="A61" s="37"/>
      <c r="B61" s="37"/>
      <c r="D61" s="37"/>
      <c r="E61" s="34"/>
      <c r="F61" s="34"/>
      <c r="G61" s="38"/>
      <c r="H61" s="38"/>
      <c r="I61" s="38"/>
      <c r="J61" s="38"/>
    </row>
    <row r="62" spans="1:10" ht="15.75" customHeight="1">
      <c r="A62" s="37"/>
      <c r="B62" s="37"/>
      <c r="D62" s="37"/>
      <c r="E62" s="34"/>
      <c r="F62" s="34"/>
      <c r="G62" s="38"/>
      <c r="H62" s="38"/>
      <c r="I62" s="38"/>
      <c r="J62" s="38"/>
    </row>
    <row r="63" spans="1:10" ht="15.75" customHeight="1">
      <c r="A63" s="37"/>
      <c r="B63" s="37"/>
      <c r="D63" s="37"/>
      <c r="E63" s="34"/>
      <c r="F63" s="34"/>
      <c r="G63" s="38"/>
      <c r="H63" s="38"/>
      <c r="I63" s="38"/>
      <c r="J63" s="38"/>
    </row>
    <row r="64" spans="1:10" ht="15.75" customHeight="1">
      <c r="A64" s="37"/>
      <c r="B64" s="37"/>
      <c r="D64" s="37"/>
      <c r="E64" s="34"/>
      <c r="F64" s="34"/>
      <c r="G64" s="38"/>
      <c r="H64" s="38"/>
      <c r="I64" s="38"/>
      <c r="J64" s="38"/>
    </row>
    <row r="65" spans="1:10" ht="15.75" customHeight="1">
      <c r="A65" s="37"/>
      <c r="B65" s="37"/>
      <c r="D65" s="37"/>
      <c r="E65" s="34"/>
      <c r="F65" s="34"/>
      <c r="G65" s="38"/>
      <c r="H65" s="38"/>
      <c r="I65" s="38"/>
      <c r="J65" s="38"/>
    </row>
    <row r="66" spans="1:10" ht="15.75" customHeight="1">
      <c r="A66" s="37"/>
      <c r="B66" s="37"/>
      <c r="D66" s="37"/>
      <c r="E66" s="34"/>
      <c r="F66" s="34"/>
      <c r="G66" s="38"/>
      <c r="H66" s="38"/>
      <c r="I66" s="38"/>
      <c r="J66" s="38"/>
    </row>
    <row r="67" spans="1:10" ht="15.75" customHeight="1">
      <c r="A67" s="37"/>
      <c r="B67" s="37"/>
      <c r="D67" s="37"/>
      <c r="E67" s="34"/>
      <c r="F67" s="34"/>
      <c r="G67" s="38"/>
      <c r="H67" s="38"/>
      <c r="I67" s="38"/>
      <c r="J67" s="38"/>
    </row>
    <row r="68" spans="1:10" ht="15.75" customHeight="1">
      <c r="A68" s="37"/>
      <c r="B68" s="37"/>
      <c r="D68" s="37"/>
      <c r="E68" s="34"/>
      <c r="F68" s="34"/>
      <c r="G68" s="38"/>
      <c r="H68" s="38"/>
      <c r="I68" s="38"/>
      <c r="J68" s="38"/>
    </row>
    <row r="69" spans="1:10" ht="15.75" customHeight="1">
      <c r="A69" s="37"/>
      <c r="B69" s="37"/>
      <c r="D69" s="37"/>
      <c r="E69" s="34"/>
      <c r="F69" s="34"/>
      <c r="G69" s="38"/>
      <c r="H69" s="38"/>
      <c r="I69" s="38"/>
      <c r="J69" s="38"/>
    </row>
    <row r="70" spans="1:10" ht="15.75" customHeight="1">
      <c r="A70" s="37"/>
      <c r="B70" s="37"/>
      <c r="D70" s="37"/>
      <c r="E70" s="34"/>
      <c r="F70" s="34"/>
      <c r="G70" s="38"/>
      <c r="H70" s="38"/>
      <c r="I70" s="38"/>
      <c r="J70" s="38"/>
    </row>
    <row r="71" spans="1:10" ht="15.75" customHeight="1">
      <c r="A71" s="37"/>
      <c r="B71" s="37"/>
      <c r="D71" s="37"/>
      <c r="E71" s="34"/>
      <c r="F71" s="34"/>
      <c r="G71" s="38"/>
      <c r="H71" s="38"/>
      <c r="I71" s="38"/>
      <c r="J71" s="38"/>
    </row>
    <row r="72" spans="1:10" ht="15.75" customHeight="1">
      <c r="A72" s="37"/>
      <c r="B72" s="37"/>
      <c r="D72" s="37"/>
      <c r="E72" s="34"/>
      <c r="F72" s="34"/>
      <c r="G72" s="38"/>
      <c r="H72" s="38"/>
      <c r="I72" s="38"/>
      <c r="J72" s="38"/>
    </row>
    <row r="73" spans="1:10" ht="15.75" customHeight="1">
      <c r="A73" s="37"/>
      <c r="B73" s="37"/>
      <c r="D73" s="37"/>
      <c r="E73" s="34"/>
      <c r="F73" s="34"/>
      <c r="G73" s="38"/>
      <c r="H73" s="38"/>
      <c r="I73" s="38"/>
      <c r="J73" s="38"/>
    </row>
    <row r="74" spans="1:10" ht="15.75" customHeight="1">
      <c r="A74" s="37"/>
      <c r="B74" s="37"/>
      <c r="D74" s="37"/>
      <c r="E74" s="34"/>
      <c r="F74" s="34"/>
      <c r="G74" s="38"/>
      <c r="H74" s="38"/>
      <c r="I74" s="38"/>
      <c r="J74" s="38"/>
    </row>
    <row r="75" spans="1:10" ht="15.75" customHeight="1">
      <c r="A75" s="37"/>
      <c r="B75" s="37"/>
      <c r="D75" s="37"/>
      <c r="E75" s="34"/>
      <c r="F75" s="34"/>
      <c r="G75" s="38"/>
      <c r="H75" s="38"/>
      <c r="I75" s="38"/>
      <c r="J75" s="38"/>
    </row>
    <row r="76" spans="1:10" ht="15.75" customHeight="1">
      <c r="A76" s="37"/>
      <c r="B76" s="37"/>
      <c r="D76" s="37"/>
      <c r="E76" s="34"/>
      <c r="F76" s="34"/>
      <c r="G76" s="38"/>
      <c r="H76" s="38"/>
      <c r="I76" s="38"/>
      <c r="J76" s="38"/>
    </row>
    <row r="77" spans="1:10" ht="15.75" customHeight="1">
      <c r="A77" s="37"/>
      <c r="B77" s="37"/>
      <c r="D77" s="37"/>
      <c r="E77" s="34"/>
      <c r="F77" s="34"/>
      <c r="G77" s="38"/>
      <c r="H77" s="38"/>
      <c r="I77" s="38"/>
      <c r="J77" s="38"/>
    </row>
    <row r="78" spans="1:10" ht="15.75" customHeight="1">
      <c r="A78" s="37"/>
      <c r="B78" s="37"/>
      <c r="D78" s="37"/>
      <c r="E78" s="34"/>
      <c r="F78" s="34"/>
      <c r="G78" s="38"/>
      <c r="H78" s="38"/>
      <c r="I78" s="38"/>
      <c r="J78" s="38"/>
    </row>
    <row r="79" spans="1:10" ht="15.75" customHeight="1">
      <c r="A79" s="37"/>
      <c r="B79" s="37"/>
      <c r="D79" s="37"/>
      <c r="E79" s="34"/>
      <c r="F79" s="34"/>
      <c r="G79" s="38"/>
      <c r="H79" s="38"/>
      <c r="I79" s="38"/>
      <c r="J79" s="38"/>
    </row>
    <row r="80" spans="1:10" ht="15.75" customHeight="1">
      <c r="A80" s="37"/>
      <c r="B80" s="37"/>
      <c r="D80" s="37"/>
      <c r="E80" s="34"/>
      <c r="F80" s="34"/>
      <c r="G80" s="38"/>
      <c r="H80" s="38"/>
      <c r="I80" s="38"/>
      <c r="J80" s="38"/>
    </row>
    <row r="81" spans="1:10" ht="15.75" customHeight="1">
      <c r="A81" s="37"/>
      <c r="B81" s="37"/>
      <c r="D81" s="37"/>
      <c r="E81" s="34"/>
      <c r="F81" s="34"/>
      <c r="G81" s="38"/>
      <c r="H81" s="38"/>
      <c r="I81" s="38"/>
      <c r="J81" s="38"/>
    </row>
    <row r="82" spans="1:10" ht="15.75" customHeight="1">
      <c r="A82" s="37"/>
      <c r="B82" s="37"/>
      <c r="D82" s="37"/>
      <c r="E82" s="34"/>
      <c r="F82" s="34"/>
      <c r="G82" s="38"/>
      <c r="H82" s="38"/>
      <c r="I82" s="38"/>
      <c r="J82" s="38"/>
    </row>
    <row r="83" spans="1:10" ht="15.75" customHeight="1">
      <c r="A83" s="37"/>
      <c r="B83" s="37"/>
      <c r="D83" s="37"/>
      <c r="E83" s="34"/>
      <c r="F83" s="34"/>
      <c r="G83" s="38"/>
      <c r="H83" s="38"/>
      <c r="I83" s="38"/>
      <c r="J83" s="38"/>
    </row>
    <row r="84" spans="1:10" ht="15.75" customHeight="1">
      <c r="A84" s="37"/>
      <c r="B84" s="37"/>
      <c r="D84" s="37"/>
      <c r="E84" s="34"/>
      <c r="F84" s="34"/>
      <c r="G84" s="38"/>
      <c r="H84" s="38"/>
      <c r="I84" s="38"/>
      <c r="J84" s="38"/>
    </row>
    <row r="85" spans="1:10" ht="15.75" customHeight="1">
      <c r="A85" s="37"/>
      <c r="B85" s="37"/>
      <c r="D85" s="37"/>
      <c r="E85" s="34"/>
      <c r="F85" s="34"/>
      <c r="G85" s="38"/>
      <c r="H85" s="38"/>
      <c r="I85" s="38"/>
      <c r="J85" s="38"/>
    </row>
    <row r="86" spans="1:10" ht="15.75" customHeight="1">
      <c r="A86" s="37"/>
      <c r="B86" s="37"/>
      <c r="D86" s="37"/>
      <c r="E86" s="34"/>
      <c r="F86" s="34"/>
      <c r="G86" s="38"/>
      <c r="H86" s="38"/>
      <c r="I86" s="38"/>
      <c r="J86" s="38"/>
    </row>
    <row r="87" spans="1:10" ht="15.75" customHeight="1">
      <c r="A87" s="37"/>
      <c r="B87" s="37"/>
      <c r="D87" s="37"/>
      <c r="E87" s="34"/>
      <c r="F87" s="34"/>
      <c r="G87" s="38"/>
      <c r="H87" s="38"/>
      <c r="I87" s="38"/>
      <c r="J87" s="38"/>
    </row>
    <row r="88" spans="1:10" ht="15.75" customHeight="1">
      <c r="A88" s="37"/>
      <c r="B88" s="37"/>
      <c r="D88" s="37"/>
      <c r="E88" s="34"/>
      <c r="F88" s="34"/>
      <c r="G88" s="38"/>
      <c r="H88" s="38"/>
      <c r="I88" s="38"/>
      <c r="J88" s="38"/>
    </row>
    <row r="89" spans="1:10" ht="15.75" customHeight="1">
      <c r="A89" s="37"/>
      <c r="B89" s="37"/>
      <c r="D89" s="37"/>
      <c r="E89" s="34"/>
      <c r="F89" s="34"/>
      <c r="G89" s="38"/>
      <c r="H89" s="38"/>
      <c r="I89" s="38"/>
      <c r="J89" s="38"/>
    </row>
    <row r="90" spans="1:10" ht="15.75" customHeight="1">
      <c r="A90" s="37"/>
      <c r="B90" s="37"/>
      <c r="D90" s="37"/>
      <c r="E90" s="34"/>
      <c r="F90" s="34"/>
      <c r="G90" s="38"/>
      <c r="H90" s="38"/>
      <c r="I90" s="38"/>
      <c r="J90" s="38"/>
    </row>
    <row r="91" spans="1:10" ht="15.75" customHeight="1">
      <c r="A91" s="37"/>
      <c r="B91" s="37"/>
      <c r="D91" s="37"/>
      <c r="E91" s="34"/>
      <c r="F91" s="34"/>
      <c r="G91" s="38"/>
      <c r="H91" s="38"/>
      <c r="I91" s="38"/>
      <c r="J91" s="38"/>
    </row>
    <row r="92" spans="1:10" ht="15.75" customHeight="1">
      <c r="A92" s="37"/>
      <c r="B92" s="37"/>
      <c r="D92" s="37"/>
      <c r="E92" s="34"/>
      <c r="F92" s="34"/>
      <c r="G92" s="38"/>
      <c r="H92" s="38"/>
      <c r="I92" s="38"/>
      <c r="J92" s="38"/>
    </row>
    <row r="93" spans="1:10" ht="15.75" customHeight="1">
      <c r="A93" s="37"/>
      <c r="B93" s="37"/>
      <c r="D93" s="37"/>
      <c r="E93" s="34"/>
      <c r="F93" s="34"/>
      <c r="G93" s="38"/>
      <c r="H93" s="38"/>
      <c r="I93" s="38"/>
      <c r="J93" s="38"/>
    </row>
    <row r="94" spans="1:10" ht="15.75" customHeight="1">
      <c r="A94" s="37"/>
      <c r="B94" s="37"/>
      <c r="D94" s="37"/>
      <c r="E94" s="34"/>
      <c r="F94" s="34"/>
      <c r="G94" s="38"/>
      <c r="H94" s="38"/>
      <c r="I94" s="38"/>
      <c r="J94" s="38"/>
    </row>
    <row r="95" spans="1:10" ht="15.75" customHeight="1">
      <c r="A95" s="37"/>
      <c r="B95" s="37"/>
      <c r="D95" s="37"/>
      <c r="E95" s="34"/>
      <c r="F95" s="34"/>
      <c r="G95" s="38"/>
      <c r="H95" s="38"/>
      <c r="I95" s="38"/>
      <c r="J95" s="38"/>
    </row>
    <row r="96" spans="1:10" ht="15.75" customHeight="1">
      <c r="A96" s="37"/>
      <c r="B96" s="37"/>
      <c r="D96" s="37"/>
      <c r="E96" s="34"/>
      <c r="F96" s="34"/>
      <c r="G96" s="38"/>
      <c r="H96" s="38"/>
      <c r="I96" s="38"/>
      <c r="J96" s="38"/>
    </row>
    <row r="97" spans="1:10" ht="15.75" customHeight="1">
      <c r="A97" s="37"/>
      <c r="B97" s="37"/>
      <c r="D97" s="37"/>
      <c r="E97" s="34"/>
      <c r="F97" s="34"/>
      <c r="G97" s="38"/>
      <c r="H97" s="38"/>
      <c r="I97" s="38"/>
      <c r="J97" s="38"/>
    </row>
    <row r="98" spans="1:10" ht="15.75" customHeight="1">
      <c r="A98" s="37"/>
      <c r="B98" s="37"/>
      <c r="D98" s="37"/>
      <c r="E98" s="34"/>
      <c r="F98" s="34"/>
      <c r="G98" s="38"/>
      <c r="H98" s="38"/>
      <c r="I98" s="38"/>
      <c r="J98" s="38"/>
    </row>
    <row r="99" spans="1:10" ht="15.75" customHeight="1">
      <c r="A99" s="37"/>
      <c r="B99" s="37"/>
      <c r="D99" s="37"/>
      <c r="E99" s="34"/>
      <c r="F99" s="34"/>
      <c r="G99" s="38"/>
      <c r="H99" s="38"/>
      <c r="I99" s="38"/>
      <c r="J99" s="38"/>
    </row>
    <row r="100" spans="1:10" ht="15.75" customHeight="1">
      <c r="A100" s="37"/>
      <c r="B100" s="37"/>
      <c r="D100" s="37"/>
      <c r="E100" s="34"/>
      <c r="F100" s="34"/>
      <c r="G100" s="38"/>
      <c r="H100" s="38"/>
      <c r="I100" s="38"/>
      <c r="J100" s="38"/>
    </row>
    <row r="101" spans="1:10" ht="15.75" customHeight="1">
      <c r="A101" s="37"/>
      <c r="B101" s="37"/>
      <c r="D101" s="37"/>
      <c r="E101" s="34"/>
      <c r="F101" s="34"/>
      <c r="G101" s="38"/>
      <c r="H101" s="38"/>
      <c r="I101" s="38"/>
      <c r="J101" s="38"/>
    </row>
    <row r="102" spans="1:10" ht="15.75" customHeight="1">
      <c r="A102" s="37"/>
      <c r="B102" s="37"/>
      <c r="D102" s="37"/>
      <c r="E102" s="34"/>
      <c r="F102" s="34"/>
      <c r="G102" s="38"/>
      <c r="H102" s="38"/>
      <c r="I102" s="38"/>
      <c r="J102" s="38"/>
    </row>
    <row r="103" spans="1:10" ht="15.75" customHeight="1">
      <c r="A103" s="37"/>
      <c r="B103" s="37"/>
      <c r="D103" s="37"/>
      <c r="E103" s="34"/>
      <c r="F103" s="34"/>
      <c r="G103" s="38"/>
      <c r="H103" s="38"/>
      <c r="I103" s="38"/>
      <c r="J103" s="38"/>
    </row>
    <row r="104" spans="1:10" ht="15.75" customHeight="1">
      <c r="A104" s="37"/>
      <c r="B104" s="37"/>
      <c r="D104" s="37"/>
      <c r="E104" s="34"/>
      <c r="F104" s="34"/>
      <c r="G104" s="38"/>
      <c r="H104" s="38"/>
      <c r="I104" s="38"/>
      <c r="J104" s="38"/>
    </row>
    <row r="105" spans="1:10" ht="15.75" customHeight="1">
      <c r="A105" s="37"/>
      <c r="B105" s="37"/>
      <c r="D105" s="37"/>
      <c r="E105" s="34"/>
      <c r="F105" s="34"/>
      <c r="G105" s="38"/>
      <c r="H105" s="38"/>
      <c r="I105" s="38"/>
      <c r="J105" s="38"/>
    </row>
    <row r="106" spans="1:10" ht="15.75" customHeight="1">
      <c r="A106" s="37"/>
      <c r="B106" s="37"/>
      <c r="D106" s="37"/>
      <c r="E106" s="34"/>
      <c r="F106" s="34"/>
      <c r="G106" s="38"/>
      <c r="H106" s="38"/>
      <c r="I106" s="38"/>
      <c r="J106" s="38"/>
    </row>
    <row r="107" spans="1:10" ht="15.75" customHeight="1">
      <c r="A107" s="37"/>
      <c r="B107" s="37"/>
      <c r="D107" s="37"/>
      <c r="E107" s="34"/>
      <c r="F107" s="34"/>
      <c r="G107" s="38"/>
      <c r="H107" s="38"/>
      <c r="I107" s="38"/>
      <c r="J107" s="38"/>
    </row>
    <row r="108" spans="1:10" ht="15.75" customHeight="1">
      <c r="A108" s="37"/>
      <c r="B108" s="37"/>
      <c r="D108" s="37"/>
      <c r="E108" s="34"/>
      <c r="F108" s="34"/>
      <c r="G108" s="38"/>
      <c r="H108" s="38"/>
      <c r="I108" s="38"/>
      <c r="J108" s="38"/>
    </row>
    <row r="109" spans="1:10" ht="15.75" customHeight="1">
      <c r="A109" s="37"/>
      <c r="B109" s="37"/>
      <c r="D109" s="37"/>
      <c r="E109" s="34"/>
      <c r="F109" s="34"/>
      <c r="G109" s="38"/>
      <c r="H109" s="38"/>
      <c r="I109" s="38"/>
      <c r="J109" s="38"/>
    </row>
    <row r="110" spans="1:10" ht="15.75" customHeight="1">
      <c r="A110" s="37"/>
      <c r="B110" s="37"/>
      <c r="D110" s="37"/>
      <c r="E110" s="34"/>
      <c r="F110" s="34"/>
      <c r="G110" s="38"/>
      <c r="H110" s="38"/>
      <c r="I110" s="38"/>
      <c r="J110" s="38"/>
    </row>
    <row r="111" spans="1:10" ht="15.75" customHeight="1">
      <c r="A111" s="37"/>
      <c r="B111" s="37"/>
      <c r="D111" s="37"/>
      <c r="E111" s="34"/>
      <c r="F111" s="34"/>
      <c r="G111" s="38"/>
      <c r="H111" s="38"/>
      <c r="I111" s="38"/>
      <c r="J111" s="38"/>
    </row>
    <row r="112" spans="1:10" ht="15.75" customHeight="1">
      <c r="A112" s="37"/>
      <c r="B112" s="37"/>
      <c r="D112" s="37"/>
      <c r="E112" s="34"/>
      <c r="F112" s="34"/>
      <c r="G112" s="38"/>
      <c r="H112" s="38"/>
      <c r="I112" s="38"/>
      <c r="J112" s="38"/>
    </row>
    <row r="113" spans="1:10" ht="15.75" customHeight="1">
      <c r="A113" s="37"/>
      <c r="B113" s="37"/>
      <c r="D113" s="37"/>
      <c r="E113" s="34"/>
      <c r="F113" s="34"/>
      <c r="G113" s="38"/>
      <c r="H113" s="38"/>
      <c r="I113" s="38"/>
      <c r="J113" s="38"/>
    </row>
    <row r="114" spans="1:10" ht="15.75" customHeight="1">
      <c r="A114" s="37"/>
      <c r="B114" s="37"/>
      <c r="D114" s="37"/>
      <c r="E114" s="34"/>
      <c r="F114" s="34"/>
      <c r="G114" s="38"/>
      <c r="H114" s="38"/>
      <c r="I114" s="38"/>
      <c r="J114" s="38"/>
    </row>
    <row r="115" spans="1:10" ht="15.75" customHeight="1">
      <c r="A115" s="37"/>
      <c r="B115" s="37"/>
      <c r="D115" s="37"/>
      <c r="E115" s="34"/>
      <c r="F115" s="34"/>
      <c r="G115" s="38"/>
      <c r="H115" s="38"/>
      <c r="I115" s="38"/>
      <c r="J115" s="38"/>
    </row>
    <row r="116" spans="1:10" ht="15.75" customHeight="1">
      <c r="A116" s="37"/>
      <c r="B116" s="37"/>
      <c r="D116" s="37"/>
      <c r="E116" s="34"/>
      <c r="F116" s="34"/>
      <c r="G116" s="38"/>
      <c r="H116" s="38"/>
      <c r="I116" s="38"/>
      <c r="J116" s="38"/>
    </row>
    <row r="117" spans="1:10" ht="15.75" customHeight="1">
      <c r="A117" s="37"/>
      <c r="B117" s="37"/>
      <c r="D117" s="37"/>
      <c r="E117" s="34"/>
      <c r="F117" s="34"/>
      <c r="G117" s="38"/>
      <c r="H117" s="38"/>
      <c r="I117" s="38"/>
      <c r="J117" s="38"/>
    </row>
    <row r="118" spans="1:10" ht="15.75" customHeight="1">
      <c r="A118" s="37"/>
      <c r="B118" s="37"/>
      <c r="D118" s="37"/>
      <c r="E118" s="34"/>
      <c r="F118" s="34"/>
      <c r="G118" s="38"/>
      <c r="H118" s="38"/>
      <c r="I118" s="38"/>
      <c r="J118" s="38"/>
    </row>
    <row r="119" spans="1:10" ht="15.75" customHeight="1">
      <c r="A119" s="37"/>
      <c r="B119" s="37"/>
      <c r="D119" s="37"/>
      <c r="E119" s="34"/>
      <c r="F119" s="34"/>
      <c r="G119" s="38"/>
      <c r="H119" s="38"/>
      <c r="I119" s="38"/>
      <c r="J119" s="38"/>
    </row>
    <row r="120" spans="1:10" ht="15.75" customHeight="1">
      <c r="A120" s="37"/>
      <c r="B120" s="37"/>
      <c r="D120" s="37"/>
      <c r="E120" s="34"/>
      <c r="F120" s="34"/>
      <c r="G120" s="38"/>
      <c r="H120" s="38"/>
      <c r="I120" s="38"/>
      <c r="J120" s="38"/>
    </row>
    <row r="121" spans="1:10" ht="15.75" customHeight="1">
      <c r="A121" s="37"/>
      <c r="B121" s="37"/>
      <c r="D121" s="37"/>
      <c r="E121" s="34"/>
      <c r="F121" s="34"/>
      <c r="G121" s="38"/>
      <c r="H121" s="38"/>
      <c r="I121" s="38"/>
      <c r="J121" s="38"/>
    </row>
    <row r="122" spans="1:10" ht="15.75" customHeight="1">
      <c r="A122" s="37"/>
      <c r="B122" s="37"/>
      <c r="D122" s="37"/>
      <c r="E122" s="34"/>
      <c r="F122" s="34"/>
      <c r="G122" s="38"/>
      <c r="H122" s="38"/>
      <c r="I122" s="38"/>
      <c r="J122" s="38"/>
    </row>
    <row r="123" spans="1:10" ht="15.75" customHeight="1">
      <c r="A123" s="37"/>
      <c r="B123" s="37"/>
      <c r="D123" s="37"/>
      <c r="E123" s="34"/>
      <c r="F123" s="34"/>
      <c r="G123" s="38"/>
      <c r="H123" s="38"/>
      <c r="I123" s="38"/>
      <c r="J123" s="38"/>
    </row>
    <row r="124" spans="1:10" ht="15.75" customHeight="1">
      <c r="A124" s="37"/>
      <c r="B124" s="37"/>
      <c r="D124" s="37"/>
      <c r="E124" s="34"/>
      <c r="F124" s="34"/>
      <c r="G124" s="38"/>
      <c r="H124" s="38"/>
      <c r="I124" s="38"/>
      <c r="J124" s="38"/>
    </row>
    <row r="125" spans="1:10" ht="15.75" customHeight="1">
      <c r="A125" s="37"/>
      <c r="B125" s="37"/>
      <c r="D125" s="37"/>
      <c r="E125" s="34"/>
      <c r="F125" s="34"/>
      <c r="G125" s="38"/>
      <c r="H125" s="38"/>
      <c r="I125" s="38"/>
      <c r="J125" s="38"/>
    </row>
    <row r="126" spans="1:10" ht="15.75" customHeight="1">
      <c r="A126" s="37"/>
      <c r="B126" s="37"/>
      <c r="D126" s="37"/>
      <c r="E126" s="34"/>
      <c r="F126" s="34"/>
      <c r="G126" s="38"/>
      <c r="H126" s="38"/>
      <c r="I126" s="38"/>
      <c r="J126" s="38"/>
    </row>
    <row r="127" spans="1:10" ht="15.75" customHeight="1">
      <c r="A127" s="37"/>
      <c r="B127" s="37"/>
      <c r="D127" s="37"/>
      <c r="E127" s="34"/>
      <c r="F127" s="34"/>
      <c r="G127" s="38"/>
      <c r="H127" s="38"/>
      <c r="I127" s="38"/>
      <c r="J127" s="38"/>
    </row>
    <row r="128" spans="1:10" ht="15.75" customHeight="1">
      <c r="A128" s="37"/>
      <c r="B128" s="37"/>
      <c r="D128" s="37"/>
      <c r="E128" s="34"/>
      <c r="F128" s="34"/>
      <c r="G128" s="38"/>
      <c r="H128" s="38"/>
      <c r="I128" s="38"/>
      <c r="J128" s="38"/>
    </row>
    <row r="129" spans="1:10" ht="15.75" customHeight="1">
      <c r="A129" s="37"/>
      <c r="B129" s="37"/>
      <c r="D129" s="37"/>
      <c r="E129" s="34"/>
      <c r="F129" s="34"/>
      <c r="G129" s="38"/>
      <c r="H129" s="38"/>
      <c r="I129" s="38"/>
      <c r="J129" s="38"/>
    </row>
    <row r="130" spans="1:10" ht="15.75" customHeight="1">
      <c r="A130" s="37"/>
      <c r="B130" s="37"/>
      <c r="D130" s="37"/>
      <c r="E130" s="34"/>
      <c r="F130" s="34"/>
      <c r="G130" s="38"/>
      <c r="H130" s="38"/>
      <c r="I130" s="38"/>
      <c r="J130" s="38"/>
    </row>
    <row r="131" spans="1:10" ht="15.75" customHeight="1">
      <c r="A131" s="37"/>
      <c r="B131" s="37"/>
      <c r="D131" s="37"/>
      <c r="E131" s="34"/>
      <c r="F131" s="34"/>
      <c r="G131" s="38"/>
      <c r="H131" s="38"/>
      <c r="I131" s="38"/>
      <c r="J131" s="38"/>
    </row>
    <row r="132" spans="1:10" ht="15.75" customHeight="1">
      <c r="A132" s="37"/>
      <c r="B132" s="37"/>
      <c r="D132" s="37"/>
      <c r="E132" s="34"/>
      <c r="F132" s="34"/>
      <c r="G132" s="38"/>
      <c r="H132" s="38"/>
      <c r="I132" s="38"/>
      <c r="J132" s="38"/>
    </row>
    <row r="133" spans="1:10" ht="15.75" customHeight="1">
      <c r="A133" s="37"/>
      <c r="B133" s="37"/>
      <c r="D133" s="37"/>
      <c r="E133" s="34"/>
      <c r="F133" s="34"/>
      <c r="G133" s="38"/>
      <c r="H133" s="38"/>
      <c r="I133" s="38"/>
      <c r="J133" s="38"/>
    </row>
    <row r="134" spans="1:10" ht="15.75" customHeight="1">
      <c r="A134" s="37"/>
      <c r="B134" s="37"/>
      <c r="D134" s="37"/>
      <c r="E134" s="34"/>
      <c r="F134" s="34"/>
      <c r="G134" s="38"/>
      <c r="H134" s="38"/>
      <c r="I134" s="38"/>
      <c r="J134" s="38"/>
    </row>
    <row r="135" spans="1:10" ht="15.75" customHeight="1">
      <c r="A135" s="37"/>
      <c r="B135" s="37"/>
      <c r="D135" s="37"/>
      <c r="E135" s="34"/>
      <c r="F135" s="34"/>
      <c r="G135" s="38"/>
      <c r="H135" s="38"/>
      <c r="I135" s="38"/>
      <c r="J135" s="38"/>
    </row>
    <row r="136" spans="1:10" ht="15.75" customHeight="1">
      <c r="A136" s="37"/>
      <c r="B136" s="37"/>
      <c r="D136" s="37"/>
      <c r="E136" s="34"/>
      <c r="F136" s="34"/>
      <c r="G136" s="38"/>
      <c r="H136" s="38"/>
      <c r="I136" s="38"/>
      <c r="J136" s="38"/>
    </row>
    <row r="137" spans="1:10" ht="15.75" customHeight="1">
      <c r="A137" s="37"/>
      <c r="B137" s="37"/>
      <c r="D137" s="37"/>
      <c r="E137" s="34"/>
      <c r="F137" s="34"/>
      <c r="G137" s="38"/>
      <c r="H137" s="38"/>
      <c r="I137" s="38"/>
      <c r="J137" s="38"/>
    </row>
    <row r="138" spans="1:10" ht="15.75" customHeight="1">
      <c r="A138" s="37"/>
      <c r="B138" s="37"/>
      <c r="D138" s="37"/>
      <c r="E138" s="34"/>
      <c r="F138" s="34"/>
      <c r="G138" s="38"/>
      <c r="H138" s="38"/>
      <c r="I138" s="38"/>
      <c r="J138" s="38"/>
    </row>
    <row r="139" spans="1:10" ht="15.75" customHeight="1">
      <c r="A139" s="37"/>
      <c r="B139" s="37"/>
      <c r="D139" s="37"/>
      <c r="E139" s="34"/>
      <c r="F139" s="34"/>
      <c r="G139" s="38"/>
      <c r="H139" s="38"/>
      <c r="I139" s="38"/>
      <c r="J139" s="38"/>
    </row>
    <row r="140" spans="1:10" ht="15.75" customHeight="1">
      <c r="A140" s="37"/>
      <c r="B140" s="37"/>
      <c r="D140" s="37"/>
      <c r="E140" s="34"/>
      <c r="F140" s="34"/>
      <c r="G140" s="38"/>
      <c r="H140" s="38"/>
      <c r="I140" s="38"/>
      <c r="J140" s="38"/>
    </row>
    <row r="141" spans="1:10" ht="15.75" customHeight="1">
      <c r="A141" s="37"/>
      <c r="B141" s="37"/>
      <c r="D141" s="37"/>
      <c r="E141" s="34"/>
      <c r="F141" s="34"/>
      <c r="G141" s="38"/>
      <c r="H141" s="38"/>
      <c r="I141" s="38"/>
      <c r="J141" s="38"/>
    </row>
    <row r="142" spans="1:10" ht="15.75" customHeight="1">
      <c r="A142" s="37"/>
      <c r="B142" s="37"/>
      <c r="D142" s="37"/>
      <c r="E142" s="34"/>
      <c r="F142" s="34"/>
      <c r="G142" s="38"/>
      <c r="H142" s="38"/>
      <c r="I142" s="38"/>
      <c r="J142" s="38"/>
    </row>
    <row r="143" spans="1:10" ht="15.75" customHeight="1">
      <c r="A143" s="37"/>
      <c r="B143" s="37"/>
      <c r="D143" s="37"/>
      <c r="E143" s="34"/>
      <c r="F143" s="34"/>
      <c r="G143" s="38"/>
      <c r="H143" s="38"/>
      <c r="I143" s="38"/>
      <c r="J143" s="38"/>
    </row>
    <row r="144" spans="1:10" ht="15.75" customHeight="1">
      <c r="A144" s="37"/>
      <c r="B144" s="37"/>
      <c r="D144" s="37"/>
      <c r="E144" s="34"/>
      <c r="F144" s="34"/>
      <c r="G144" s="38"/>
      <c r="H144" s="38"/>
      <c r="I144" s="38"/>
      <c r="J144" s="38"/>
    </row>
    <row r="145" spans="1:10" ht="15.75" customHeight="1">
      <c r="A145" s="37"/>
      <c r="B145" s="37"/>
      <c r="D145" s="37"/>
      <c r="E145" s="34"/>
      <c r="F145" s="34"/>
      <c r="G145" s="38"/>
      <c r="H145" s="38"/>
      <c r="I145" s="38"/>
      <c r="J145" s="38"/>
    </row>
    <row r="146" spans="1:10" ht="15.75" customHeight="1">
      <c r="A146" s="37"/>
      <c r="B146" s="37"/>
      <c r="D146" s="37"/>
      <c r="E146" s="34"/>
      <c r="F146" s="34"/>
      <c r="G146" s="38"/>
      <c r="H146" s="38"/>
      <c r="I146" s="38"/>
      <c r="J146" s="38"/>
    </row>
    <row r="147" spans="1:10" ht="15.75" customHeight="1">
      <c r="A147" s="37"/>
      <c r="B147" s="37"/>
      <c r="D147" s="37"/>
      <c r="E147" s="34"/>
      <c r="F147" s="34"/>
      <c r="G147" s="38"/>
      <c r="H147" s="38"/>
      <c r="I147" s="38"/>
      <c r="J147" s="38"/>
    </row>
    <row r="148" spans="1:10" ht="15.75" customHeight="1">
      <c r="A148" s="37"/>
      <c r="B148" s="37"/>
      <c r="D148" s="37"/>
      <c r="E148" s="34"/>
      <c r="F148" s="34"/>
      <c r="G148" s="38"/>
      <c r="H148" s="38"/>
      <c r="I148" s="38"/>
      <c r="J148" s="38"/>
    </row>
    <row r="149" spans="1:10" ht="15.75" customHeight="1">
      <c r="A149" s="37"/>
      <c r="B149" s="37"/>
      <c r="D149" s="37"/>
      <c r="E149" s="34"/>
      <c r="F149" s="34"/>
      <c r="G149" s="38"/>
      <c r="H149" s="38"/>
      <c r="I149" s="38"/>
      <c r="J149" s="38"/>
    </row>
    <row r="150" spans="1:10" ht="15.75" customHeight="1">
      <c r="A150" s="37"/>
      <c r="B150" s="37"/>
      <c r="D150" s="37"/>
      <c r="E150" s="34"/>
      <c r="F150" s="34"/>
      <c r="G150" s="38"/>
      <c r="H150" s="38"/>
      <c r="I150" s="38"/>
      <c r="J150" s="38"/>
    </row>
    <row r="151" spans="1:10" ht="15.75" customHeight="1">
      <c r="A151" s="37"/>
      <c r="B151" s="37"/>
      <c r="D151" s="37"/>
      <c r="E151" s="34"/>
      <c r="F151" s="34"/>
      <c r="G151" s="38"/>
      <c r="H151" s="38"/>
      <c r="I151" s="38"/>
      <c r="J151" s="38"/>
    </row>
    <row r="152" spans="1:10" ht="15.75" customHeight="1">
      <c r="A152" s="37"/>
      <c r="B152" s="37"/>
      <c r="D152" s="37"/>
      <c r="E152" s="34"/>
      <c r="F152" s="34"/>
      <c r="G152" s="38"/>
      <c r="H152" s="38"/>
      <c r="I152" s="38"/>
      <c r="J152" s="38"/>
    </row>
    <row r="153" spans="1:10" ht="15.75" customHeight="1">
      <c r="A153" s="37"/>
      <c r="B153" s="37"/>
      <c r="D153" s="37"/>
      <c r="E153" s="34"/>
      <c r="F153" s="34"/>
      <c r="G153" s="38"/>
      <c r="H153" s="38"/>
      <c r="I153" s="38"/>
      <c r="J153" s="38"/>
    </row>
    <row r="154" spans="1:10" ht="15.75" customHeight="1">
      <c r="A154" s="37"/>
      <c r="B154" s="37"/>
      <c r="D154" s="37"/>
      <c r="E154" s="34"/>
      <c r="F154" s="34"/>
      <c r="G154" s="38"/>
      <c r="H154" s="38"/>
      <c r="I154" s="38"/>
      <c r="J154" s="38"/>
    </row>
    <row r="155" spans="1:10" ht="15.75" customHeight="1">
      <c r="A155" s="37"/>
      <c r="B155" s="37"/>
      <c r="D155" s="37"/>
      <c r="E155" s="34"/>
      <c r="F155" s="34"/>
      <c r="G155" s="38"/>
      <c r="H155" s="38"/>
      <c r="I155" s="38"/>
      <c r="J155" s="38"/>
    </row>
    <row r="156" spans="1:10" ht="15.75" customHeight="1">
      <c r="A156" s="37"/>
      <c r="B156" s="37"/>
      <c r="D156" s="37"/>
      <c r="E156" s="34"/>
      <c r="F156" s="34"/>
      <c r="G156" s="38"/>
      <c r="H156" s="38"/>
      <c r="I156" s="38"/>
      <c r="J156" s="38"/>
    </row>
    <row r="157" spans="1:10" ht="15.75" customHeight="1">
      <c r="A157" s="37"/>
      <c r="B157" s="37"/>
      <c r="D157" s="37"/>
      <c r="E157" s="34"/>
      <c r="F157" s="34"/>
      <c r="G157" s="38"/>
      <c r="H157" s="38"/>
      <c r="I157" s="38"/>
      <c r="J157" s="38"/>
    </row>
    <row r="158" spans="1:10" ht="15.75" customHeight="1">
      <c r="A158" s="37"/>
      <c r="B158" s="37"/>
      <c r="D158" s="37"/>
      <c r="E158" s="34"/>
      <c r="F158" s="34"/>
      <c r="G158" s="38"/>
      <c r="H158" s="38"/>
      <c r="I158" s="38"/>
      <c r="J158" s="38"/>
    </row>
    <row r="159" spans="1:10" ht="15.75" customHeight="1">
      <c r="A159" s="37"/>
      <c r="B159" s="37"/>
      <c r="D159" s="37"/>
      <c r="E159" s="34"/>
      <c r="F159" s="34"/>
      <c r="G159" s="38"/>
      <c r="H159" s="38"/>
      <c r="I159" s="38"/>
      <c r="J159" s="38"/>
    </row>
    <row r="160" spans="1:10" ht="15.75" customHeight="1">
      <c r="A160" s="37"/>
      <c r="B160" s="37"/>
      <c r="D160" s="37"/>
      <c r="E160" s="34"/>
      <c r="F160" s="34"/>
      <c r="G160" s="38"/>
      <c r="H160" s="38"/>
      <c r="I160" s="38"/>
      <c r="J160" s="38"/>
    </row>
    <row r="161" spans="1:10" ht="15.75" customHeight="1">
      <c r="A161" s="37"/>
      <c r="B161" s="37"/>
      <c r="D161" s="37"/>
      <c r="E161" s="34"/>
      <c r="F161" s="34"/>
      <c r="G161" s="38"/>
      <c r="H161" s="38"/>
      <c r="I161" s="38"/>
      <c r="J161" s="38"/>
    </row>
    <row r="162" spans="1:10" ht="15.75" customHeight="1">
      <c r="A162" s="37"/>
      <c r="B162" s="37"/>
      <c r="D162" s="37"/>
      <c r="E162" s="34"/>
      <c r="F162" s="34"/>
      <c r="G162" s="38"/>
      <c r="H162" s="38"/>
      <c r="I162" s="38"/>
      <c r="J162" s="38"/>
    </row>
    <row r="163" spans="1:10" ht="15.75" customHeight="1">
      <c r="A163" s="37"/>
      <c r="B163" s="37"/>
      <c r="D163" s="37"/>
      <c r="E163" s="34"/>
      <c r="F163" s="34"/>
      <c r="G163" s="38"/>
      <c r="H163" s="38"/>
      <c r="I163" s="38"/>
      <c r="J163" s="38"/>
    </row>
    <row r="164" spans="1:10" ht="15.75" customHeight="1">
      <c r="A164" s="37"/>
      <c r="B164" s="37"/>
      <c r="D164" s="37"/>
      <c r="E164" s="34"/>
      <c r="F164" s="34"/>
      <c r="G164" s="38"/>
      <c r="H164" s="38"/>
      <c r="I164" s="38"/>
      <c r="J164" s="38"/>
    </row>
    <row r="165" spans="1:10" ht="15.75" customHeight="1">
      <c r="A165" s="37"/>
      <c r="B165" s="37"/>
      <c r="D165" s="37"/>
      <c r="E165" s="34"/>
      <c r="F165" s="34"/>
      <c r="G165" s="38"/>
      <c r="H165" s="38"/>
      <c r="I165" s="38"/>
      <c r="J165" s="38"/>
    </row>
    <row r="166" spans="1:10" ht="15.75" customHeight="1">
      <c r="A166" s="37"/>
      <c r="B166" s="37"/>
      <c r="D166" s="37"/>
      <c r="E166" s="34"/>
      <c r="F166" s="34"/>
      <c r="G166" s="38"/>
      <c r="H166" s="38"/>
      <c r="I166" s="38"/>
      <c r="J166" s="38"/>
    </row>
    <row r="167" spans="1:10" ht="15.75" customHeight="1">
      <c r="A167" s="37"/>
      <c r="B167" s="37"/>
      <c r="D167" s="37"/>
      <c r="E167" s="34"/>
      <c r="F167" s="34"/>
      <c r="G167" s="38"/>
      <c r="H167" s="38"/>
      <c r="I167" s="38"/>
      <c r="J167" s="38"/>
    </row>
    <row r="168" spans="1:10" ht="15.75" customHeight="1">
      <c r="A168" s="37"/>
      <c r="B168" s="37"/>
      <c r="D168" s="37"/>
      <c r="E168" s="34"/>
      <c r="F168" s="34"/>
      <c r="G168" s="38"/>
      <c r="H168" s="38"/>
      <c r="I168" s="38"/>
      <c r="J168" s="38"/>
    </row>
    <row r="169" spans="1:10" ht="15.75" customHeight="1">
      <c r="A169" s="37"/>
      <c r="B169" s="37"/>
      <c r="D169" s="37"/>
      <c r="E169" s="34"/>
      <c r="F169" s="34"/>
      <c r="G169" s="38"/>
      <c r="H169" s="38"/>
      <c r="I169" s="38"/>
      <c r="J169" s="38"/>
    </row>
    <row r="170" spans="1:10" ht="15.75" customHeight="1">
      <c r="A170" s="37"/>
      <c r="B170" s="37"/>
      <c r="D170" s="37"/>
      <c r="E170" s="34"/>
      <c r="F170" s="34"/>
      <c r="G170" s="38"/>
      <c r="H170" s="38"/>
      <c r="I170" s="38"/>
      <c r="J170" s="38"/>
    </row>
    <row r="171" spans="1:10" ht="15.75" customHeight="1">
      <c r="A171" s="37"/>
      <c r="B171" s="37"/>
      <c r="D171" s="37"/>
      <c r="E171" s="34"/>
      <c r="F171" s="34"/>
      <c r="G171" s="38"/>
      <c r="H171" s="38"/>
      <c r="I171" s="38"/>
      <c r="J171" s="38"/>
    </row>
    <row r="172" spans="1:10" ht="15.75" customHeight="1">
      <c r="A172" s="37"/>
      <c r="B172" s="37"/>
      <c r="D172" s="37"/>
      <c r="E172" s="34"/>
      <c r="F172" s="34"/>
      <c r="G172" s="38"/>
      <c r="H172" s="38"/>
      <c r="I172" s="38"/>
      <c r="J172" s="38"/>
    </row>
    <row r="173" spans="1:10" ht="15.75" customHeight="1">
      <c r="A173" s="37"/>
      <c r="B173" s="37"/>
      <c r="D173" s="37"/>
      <c r="E173" s="34"/>
      <c r="F173" s="34"/>
      <c r="G173" s="38"/>
      <c r="H173" s="38"/>
      <c r="I173" s="38"/>
      <c r="J173" s="38"/>
    </row>
    <row r="174" spans="1:10" ht="15.75" customHeight="1">
      <c r="A174" s="37"/>
      <c r="B174" s="37"/>
      <c r="D174" s="37"/>
      <c r="E174" s="34"/>
      <c r="F174" s="34"/>
      <c r="G174" s="38"/>
      <c r="H174" s="38"/>
      <c r="I174" s="38"/>
      <c r="J174" s="38"/>
    </row>
    <row r="175" spans="1:10" ht="15.75" customHeight="1">
      <c r="A175" s="37"/>
      <c r="B175" s="37"/>
      <c r="D175" s="37"/>
      <c r="E175" s="34"/>
      <c r="F175" s="34"/>
      <c r="G175" s="38"/>
      <c r="H175" s="38"/>
      <c r="I175" s="38"/>
      <c r="J175" s="38"/>
    </row>
    <row r="176" spans="1:10" ht="15.75" customHeight="1">
      <c r="A176" s="37"/>
      <c r="B176" s="37"/>
      <c r="D176" s="37"/>
      <c r="E176" s="34"/>
      <c r="F176" s="34"/>
      <c r="G176" s="38"/>
      <c r="H176" s="38"/>
      <c r="I176" s="38"/>
      <c r="J176" s="38"/>
    </row>
    <row r="177" spans="1:10" ht="15.75" customHeight="1">
      <c r="A177" s="37"/>
      <c r="B177" s="37"/>
      <c r="D177" s="37"/>
      <c r="E177" s="34"/>
      <c r="F177" s="34"/>
      <c r="G177" s="38"/>
      <c r="H177" s="38"/>
      <c r="I177" s="38"/>
      <c r="J177" s="38"/>
    </row>
    <row r="178" spans="1:10" ht="15.75" customHeight="1">
      <c r="A178" s="37"/>
      <c r="B178" s="37"/>
      <c r="D178" s="37"/>
      <c r="E178" s="34"/>
      <c r="F178" s="34"/>
      <c r="G178" s="38"/>
      <c r="H178" s="38"/>
      <c r="I178" s="38"/>
      <c r="J178" s="38"/>
    </row>
    <row r="179" spans="1:10" ht="15.75" customHeight="1">
      <c r="A179" s="37"/>
      <c r="B179" s="37"/>
      <c r="D179" s="37"/>
      <c r="E179" s="34"/>
      <c r="F179" s="34"/>
      <c r="G179" s="38"/>
      <c r="H179" s="38"/>
      <c r="I179" s="38"/>
      <c r="J179" s="38"/>
    </row>
    <row r="180" spans="1:10" ht="15.75" customHeight="1">
      <c r="A180" s="37"/>
      <c r="B180" s="37"/>
      <c r="D180" s="37"/>
      <c r="E180" s="34"/>
      <c r="F180" s="34"/>
      <c r="G180" s="38"/>
      <c r="H180" s="38"/>
      <c r="I180" s="38"/>
      <c r="J180" s="38"/>
    </row>
    <row r="181" spans="1:10" ht="15.75" customHeight="1">
      <c r="A181" s="37"/>
      <c r="B181" s="37"/>
      <c r="D181" s="37"/>
      <c r="E181" s="34"/>
      <c r="F181" s="34"/>
      <c r="G181" s="38"/>
      <c r="H181" s="38"/>
      <c r="I181" s="38"/>
      <c r="J181" s="38"/>
    </row>
    <row r="182" spans="1:10" ht="15.75" customHeight="1">
      <c r="A182" s="37"/>
      <c r="B182" s="37"/>
      <c r="D182" s="37"/>
      <c r="E182" s="34"/>
      <c r="F182" s="34"/>
      <c r="G182" s="38"/>
      <c r="H182" s="38"/>
      <c r="I182" s="38"/>
      <c r="J182" s="38"/>
    </row>
    <row r="183" spans="1:10" ht="15.75" customHeight="1">
      <c r="A183" s="37"/>
      <c r="B183" s="37"/>
      <c r="D183" s="37"/>
      <c r="E183" s="34"/>
      <c r="F183" s="34"/>
      <c r="G183" s="38"/>
      <c r="H183" s="38"/>
      <c r="I183" s="38"/>
      <c r="J183" s="38"/>
    </row>
    <row r="184" spans="1:10" ht="15.75" customHeight="1">
      <c r="A184" s="37"/>
      <c r="B184" s="37"/>
      <c r="D184" s="37"/>
      <c r="E184" s="34"/>
      <c r="F184" s="34"/>
      <c r="G184" s="38"/>
      <c r="H184" s="38"/>
      <c r="I184" s="38"/>
      <c r="J184" s="38"/>
    </row>
    <row r="185" spans="1:10" ht="15.75" customHeight="1">
      <c r="A185" s="37"/>
      <c r="B185" s="37"/>
      <c r="D185" s="37"/>
      <c r="E185" s="34"/>
      <c r="F185" s="34"/>
      <c r="G185" s="38"/>
      <c r="H185" s="38"/>
      <c r="I185" s="38"/>
      <c r="J185" s="38"/>
    </row>
    <row r="186" spans="1:10" ht="15.75" customHeight="1">
      <c r="A186" s="37"/>
      <c r="B186" s="37"/>
      <c r="D186" s="37"/>
      <c r="E186" s="34"/>
      <c r="F186" s="34"/>
      <c r="G186" s="38"/>
      <c r="H186" s="38"/>
      <c r="I186" s="38"/>
      <c r="J186" s="38"/>
    </row>
    <row r="187" spans="1:10" ht="15.75" customHeight="1">
      <c r="A187" s="37"/>
      <c r="B187" s="37"/>
      <c r="D187" s="37"/>
      <c r="E187" s="34"/>
      <c r="F187" s="34"/>
      <c r="G187" s="38"/>
      <c r="H187" s="38"/>
      <c r="I187" s="38"/>
      <c r="J187" s="38"/>
    </row>
    <row r="188" spans="1:10" ht="15.75" customHeight="1">
      <c r="A188" s="37"/>
      <c r="B188" s="37"/>
      <c r="D188" s="37"/>
      <c r="E188" s="34"/>
      <c r="F188" s="34"/>
      <c r="G188" s="38"/>
      <c r="H188" s="38"/>
      <c r="I188" s="38"/>
      <c r="J188" s="38"/>
    </row>
    <row r="189" spans="1:10" ht="15.75" customHeight="1">
      <c r="A189" s="37"/>
      <c r="B189" s="37"/>
      <c r="D189" s="37"/>
      <c r="E189" s="34"/>
      <c r="F189" s="34"/>
      <c r="G189" s="38"/>
      <c r="H189" s="38"/>
      <c r="I189" s="38"/>
      <c r="J189" s="38"/>
    </row>
    <row r="190" spans="1:10" ht="15.75" customHeight="1">
      <c r="A190" s="37"/>
      <c r="B190" s="37"/>
      <c r="D190" s="37"/>
      <c r="E190" s="34"/>
      <c r="F190" s="34"/>
      <c r="G190" s="38"/>
      <c r="H190" s="38"/>
      <c r="I190" s="38"/>
      <c r="J190" s="38"/>
    </row>
    <row r="191" spans="1:10" ht="15.75" customHeight="1">
      <c r="A191" s="37"/>
      <c r="B191" s="37"/>
      <c r="D191" s="37"/>
      <c r="E191" s="34"/>
      <c r="F191" s="34"/>
      <c r="G191" s="38"/>
      <c r="H191" s="38"/>
      <c r="I191" s="38"/>
      <c r="J191" s="38"/>
    </row>
    <row r="192" spans="1:10" ht="15.75" customHeight="1">
      <c r="A192" s="37"/>
      <c r="B192" s="37"/>
      <c r="D192" s="37"/>
      <c r="E192" s="34"/>
      <c r="F192" s="34"/>
      <c r="G192" s="38"/>
      <c r="H192" s="38"/>
      <c r="I192" s="38"/>
      <c r="J192" s="38"/>
    </row>
    <row r="193" spans="1:10" ht="15.75" customHeight="1">
      <c r="A193" s="37"/>
      <c r="B193" s="37"/>
      <c r="D193" s="37"/>
      <c r="E193" s="34"/>
      <c r="F193" s="34"/>
      <c r="G193" s="38"/>
      <c r="H193" s="38"/>
      <c r="I193" s="38"/>
      <c r="J193" s="38"/>
    </row>
    <row r="194" spans="1:10" ht="15.75" customHeight="1">
      <c r="A194" s="37"/>
      <c r="B194" s="37"/>
      <c r="D194" s="37"/>
      <c r="E194" s="34"/>
      <c r="F194" s="34"/>
      <c r="G194" s="38"/>
      <c r="H194" s="38"/>
      <c r="I194" s="38"/>
      <c r="J194" s="38"/>
    </row>
    <row r="195" spans="1:10" ht="15.75" customHeight="1">
      <c r="A195" s="37"/>
      <c r="B195" s="37"/>
      <c r="D195" s="37"/>
      <c r="E195" s="34"/>
      <c r="F195" s="34"/>
      <c r="G195" s="38"/>
      <c r="H195" s="38"/>
      <c r="I195" s="38"/>
      <c r="J195" s="38"/>
    </row>
    <row r="196" spans="1:10" ht="15.75" customHeight="1">
      <c r="A196" s="37"/>
      <c r="B196" s="37"/>
      <c r="D196" s="37"/>
      <c r="E196" s="34"/>
      <c r="F196" s="34"/>
      <c r="G196" s="38"/>
      <c r="H196" s="38"/>
      <c r="I196" s="38"/>
      <c r="J196" s="38"/>
    </row>
    <row r="197" spans="1:10" ht="15.75" customHeight="1">
      <c r="A197" s="37"/>
      <c r="B197" s="37"/>
      <c r="D197" s="37"/>
      <c r="E197" s="34"/>
      <c r="F197" s="34"/>
      <c r="G197" s="38"/>
      <c r="H197" s="38"/>
      <c r="I197" s="38"/>
      <c r="J197" s="38"/>
    </row>
    <row r="198" spans="1:10" ht="15.75" customHeight="1">
      <c r="A198" s="37"/>
      <c r="B198" s="37"/>
      <c r="D198" s="37"/>
      <c r="E198" s="34"/>
      <c r="F198" s="34"/>
      <c r="G198" s="38"/>
      <c r="H198" s="38"/>
      <c r="I198" s="38"/>
      <c r="J198" s="38"/>
    </row>
    <row r="199" spans="1:10" ht="15.75" customHeight="1">
      <c r="A199" s="37"/>
      <c r="B199" s="37"/>
      <c r="D199" s="37"/>
      <c r="E199" s="34"/>
      <c r="F199" s="34"/>
      <c r="G199" s="38"/>
      <c r="H199" s="38"/>
      <c r="I199" s="38"/>
      <c r="J199" s="38"/>
    </row>
    <row r="200" spans="1:10" ht="15.75" customHeight="1">
      <c r="A200" s="37"/>
      <c r="B200" s="37"/>
      <c r="D200" s="37"/>
      <c r="E200" s="34"/>
      <c r="F200" s="34"/>
      <c r="G200" s="38"/>
      <c r="H200" s="38"/>
      <c r="I200" s="38"/>
      <c r="J200" s="38"/>
    </row>
    <row r="201" spans="1:10" ht="15.75" customHeight="1">
      <c r="A201" s="37"/>
      <c r="B201" s="37"/>
      <c r="D201" s="37"/>
      <c r="E201" s="34"/>
      <c r="F201" s="34"/>
      <c r="G201" s="38"/>
      <c r="H201" s="38"/>
      <c r="I201" s="38"/>
      <c r="J201" s="38"/>
    </row>
    <row r="202" spans="1:10" ht="15.75" customHeight="1">
      <c r="A202" s="37"/>
      <c r="B202" s="37"/>
      <c r="D202" s="37"/>
      <c r="E202" s="34"/>
      <c r="F202" s="34"/>
      <c r="G202" s="38"/>
      <c r="H202" s="38"/>
      <c r="I202" s="38"/>
      <c r="J202" s="38"/>
    </row>
    <row r="203" spans="1:10" ht="15.75" customHeight="1">
      <c r="A203" s="37"/>
      <c r="B203" s="37"/>
      <c r="D203" s="37"/>
      <c r="E203" s="34"/>
      <c r="F203" s="34"/>
      <c r="G203" s="38"/>
      <c r="H203" s="38"/>
      <c r="I203" s="38"/>
      <c r="J203" s="38"/>
    </row>
    <row r="204" spans="1:10" ht="15.75" customHeight="1">
      <c r="A204" s="37"/>
      <c r="B204" s="37"/>
      <c r="D204" s="37"/>
      <c r="E204" s="34"/>
      <c r="F204" s="34"/>
      <c r="G204" s="38"/>
      <c r="H204" s="38"/>
      <c r="I204" s="38"/>
      <c r="J204" s="38"/>
    </row>
    <row r="205" spans="1:10" ht="15.75" customHeight="1">
      <c r="A205" s="37"/>
      <c r="B205" s="37"/>
      <c r="D205" s="37"/>
      <c r="E205" s="34"/>
      <c r="F205" s="34"/>
      <c r="G205" s="38"/>
      <c r="H205" s="38"/>
      <c r="I205" s="38"/>
      <c r="J205" s="38"/>
    </row>
    <row r="206" spans="1:10" ht="15.75" customHeight="1">
      <c r="A206" s="37"/>
      <c r="B206" s="37"/>
      <c r="D206" s="37"/>
      <c r="E206" s="34"/>
      <c r="F206" s="34"/>
      <c r="G206" s="38"/>
      <c r="H206" s="38"/>
      <c r="I206" s="38"/>
      <c r="J206" s="38"/>
    </row>
    <row r="207" spans="1:10" ht="15.75" customHeight="1">
      <c r="A207" s="37"/>
      <c r="B207" s="37"/>
      <c r="D207" s="37"/>
      <c r="E207" s="34"/>
      <c r="F207" s="34"/>
      <c r="G207" s="38"/>
      <c r="H207" s="38"/>
      <c r="I207" s="38"/>
      <c r="J207" s="38"/>
    </row>
    <row r="208" spans="1:10" ht="15.75" customHeight="1">
      <c r="A208" s="37"/>
      <c r="B208" s="37"/>
      <c r="D208" s="37"/>
      <c r="E208" s="34"/>
      <c r="F208" s="34"/>
      <c r="G208" s="38"/>
      <c r="H208" s="38"/>
      <c r="I208" s="38"/>
      <c r="J208" s="38"/>
    </row>
    <row r="209" spans="1:10" ht="15.75" customHeight="1">
      <c r="A209" s="37"/>
      <c r="B209" s="37"/>
      <c r="D209" s="37"/>
      <c r="E209" s="34"/>
      <c r="F209" s="34"/>
      <c r="G209" s="38"/>
      <c r="H209" s="38"/>
      <c r="I209" s="38"/>
      <c r="J209" s="38"/>
    </row>
    <row r="210" spans="1:10" ht="15.75" customHeight="1">
      <c r="A210" s="37"/>
      <c r="B210" s="37"/>
      <c r="D210" s="37"/>
      <c r="E210" s="34"/>
      <c r="F210" s="34"/>
      <c r="G210" s="38"/>
      <c r="H210" s="38"/>
      <c r="I210" s="38"/>
      <c r="J210" s="38"/>
    </row>
    <row r="211" spans="1:10" ht="15.75" customHeight="1">
      <c r="A211" s="37"/>
      <c r="B211" s="37"/>
      <c r="D211" s="37"/>
      <c r="E211" s="34"/>
      <c r="F211" s="34"/>
      <c r="G211" s="38"/>
      <c r="H211" s="38"/>
      <c r="I211" s="38"/>
      <c r="J211" s="38"/>
    </row>
    <row r="212" spans="1:10" ht="15.75" customHeight="1">
      <c r="A212" s="37"/>
      <c r="B212" s="37"/>
      <c r="D212" s="37"/>
      <c r="E212" s="34"/>
      <c r="F212" s="34"/>
      <c r="G212" s="38"/>
      <c r="H212" s="38"/>
      <c r="I212" s="38"/>
      <c r="J212" s="38"/>
    </row>
    <row r="213" spans="1:10" ht="15.75" customHeight="1">
      <c r="A213" s="37"/>
      <c r="B213" s="37"/>
      <c r="D213" s="37"/>
      <c r="E213" s="34"/>
      <c r="F213" s="34"/>
      <c r="G213" s="38"/>
      <c r="H213" s="38"/>
      <c r="I213" s="38"/>
      <c r="J213" s="38"/>
    </row>
    <row r="214" spans="1:10" ht="15.75" customHeight="1">
      <c r="A214" s="37"/>
      <c r="B214" s="37"/>
      <c r="D214" s="37"/>
      <c r="E214" s="34"/>
      <c r="F214" s="34"/>
      <c r="G214" s="38"/>
      <c r="H214" s="38"/>
      <c r="I214" s="38"/>
      <c r="J214" s="38"/>
    </row>
    <row r="215" spans="1:10" ht="15.75" customHeight="1">
      <c r="A215" s="37"/>
      <c r="B215" s="37"/>
      <c r="D215" s="37"/>
      <c r="E215" s="34"/>
      <c r="F215" s="34"/>
      <c r="G215" s="38"/>
      <c r="H215" s="38"/>
      <c r="I215" s="38"/>
      <c r="J215" s="38"/>
    </row>
    <row r="216" spans="1:10" ht="15.75" customHeight="1">
      <c r="A216" s="37"/>
      <c r="B216" s="37"/>
      <c r="D216" s="37"/>
      <c r="E216" s="34"/>
      <c r="F216" s="34"/>
      <c r="G216" s="38"/>
      <c r="H216" s="38"/>
      <c r="I216" s="38"/>
      <c r="J216" s="38"/>
    </row>
    <row r="217" spans="1:10" ht="15.75" customHeight="1">
      <c r="A217" s="37"/>
      <c r="B217" s="37"/>
      <c r="D217" s="37"/>
      <c r="E217" s="34"/>
      <c r="F217" s="34"/>
      <c r="G217" s="38"/>
      <c r="H217" s="38"/>
      <c r="I217" s="38"/>
      <c r="J217" s="38"/>
    </row>
    <row r="218" spans="1:10" ht="15.75" customHeight="1">
      <c r="A218" s="37"/>
      <c r="B218" s="37"/>
      <c r="D218" s="37"/>
      <c r="E218" s="34"/>
      <c r="F218" s="34"/>
      <c r="G218" s="38"/>
      <c r="H218" s="38"/>
      <c r="I218" s="38"/>
      <c r="J218" s="38"/>
    </row>
    <row r="219" spans="1:10" ht="15.75" customHeight="1">
      <c r="A219" s="37"/>
      <c r="B219" s="37"/>
      <c r="D219" s="37"/>
      <c r="E219" s="34"/>
      <c r="F219" s="34"/>
      <c r="G219" s="38"/>
      <c r="H219" s="38"/>
      <c r="I219" s="38"/>
      <c r="J219" s="38"/>
    </row>
    <row r="220" spans="1:10" ht="15.75" customHeight="1">
      <c r="A220" s="37"/>
      <c r="B220" s="37"/>
      <c r="D220" s="37"/>
      <c r="E220" s="34"/>
      <c r="F220" s="34"/>
      <c r="G220" s="38"/>
      <c r="H220" s="38"/>
      <c r="I220" s="38"/>
      <c r="J220" s="38"/>
    </row>
    <row r="221" spans="1:10" ht="15.75" customHeight="1">
      <c r="A221" s="37"/>
      <c r="B221" s="37"/>
      <c r="D221" s="37"/>
      <c r="E221" s="34"/>
      <c r="F221" s="34"/>
      <c r="G221" s="38"/>
      <c r="H221" s="38"/>
      <c r="I221" s="38"/>
      <c r="J221" s="38"/>
    </row>
    <row r="222" spans="1:10" ht="15.75" customHeight="1">
      <c r="A222" s="37"/>
      <c r="B222" s="37"/>
      <c r="D222" s="37"/>
      <c r="E222" s="34"/>
      <c r="F222" s="34"/>
      <c r="G222" s="38"/>
      <c r="H222" s="38"/>
      <c r="I222" s="38"/>
      <c r="J222" s="38"/>
    </row>
    <row r="223" spans="1:10" ht="15.75" customHeight="1">
      <c r="A223" s="37"/>
      <c r="B223" s="37"/>
      <c r="D223" s="37"/>
      <c r="E223" s="34"/>
      <c r="F223" s="34"/>
      <c r="G223" s="38"/>
      <c r="H223" s="38"/>
      <c r="I223" s="38"/>
      <c r="J223" s="38"/>
    </row>
    <row r="224" spans="1:10" ht="15.75" customHeight="1">
      <c r="A224" s="37"/>
      <c r="B224" s="37"/>
      <c r="D224" s="37"/>
      <c r="E224" s="34"/>
      <c r="F224" s="34"/>
      <c r="G224" s="38"/>
      <c r="H224" s="38"/>
      <c r="I224" s="38"/>
      <c r="J224" s="38"/>
    </row>
    <row r="225" spans="1:10" ht="15.75" customHeight="1">
      <c r="A225" s="37"/>
      <c r="B225" s="37"/>
      <c r="D225" s="37"/>
      <c r="E225" s="34"/>
      <c r="F225" s="34"/>
      <c r="G225" s="38"/>
      <c r="H225" s="38"/>
      <c r="I225" s="38"/>
      <c r="J225" s="38"/>
    </row>
    <row r="226" spans="1:10" ht="15.75" customHeight="1">
      <c r="A226" s="37"/>
      <c r="B226" s="37"/>
      <c r="D226" s="37"/>
      <c r="E226" s="34"/>
      <c r="F226" s="34"/>
      <c r="G226" s="38"/>
      <c r="H226" s="38"/>
      <c r="I226" s="38"/>
      <c r="J226" s="38"/>
    </row>
    <row r="227" spans="1:10" ht="15.75" customHeight="1">
      <c r="A227" s="37"/>
      <c r="B227" s="37"/>
      <c r="D227" s="37"/>
      <c r="E227" s="34"/>
      <c r="F227" s="34"/>
      <c r="G227" s="38"/>
      <c r="H227" s="38"/>
      <c r="I227" s="38"/>
      <c r="J227" s="38"/>
    </row>
    <row r="228" spans="1:10" ht="15.75" customHeight="1">
      <c r="A228" s="37"/>
      <c r="B228" s="37"/>
      <c r="D228" s="37"/>
      <c r="E228" s="34"/>
      <c r="F228" s="34"/>
      <c r="G228" s="38"/>
      <c r="H228" s="38"/>
      <c r="I228" s="38"/>
      <c r="J228" s="38"/>
    </row>
    <row r="229" spans="1:10" ht="15.75" customHeight="1">
      <c r="A229" s="37"/>
      <c r="B229" s="37"/>
      <c r="D229" s="37"/>
      <c r="E229" s="34"/>
      <c r="F229" s="34"/>
      <c r="G229" s="38"/>
      <c r="H229" s="38"/>
      <c r="I229" s="38"/>
      <c r="J229" s="38"/>
    </row>
    <row r="230" spans="1:10" ht="15.75" customHeight="1">
      <c r="A230" s="37"/>
      <c r="B230" s="37"/>
      <c r="D230" s="37"/>
      <c r="E230" s="34"/>
      <c r="F230" s="34"/>
      <c r="G230" s="38"/>
      <c r="H230" s="38"/>
      <c r="I230" s="38"/>
      <c r="J230" s="38"/>
    </row>
    <row r="231" spans="1:10" ht="15.75" customHeight="1">
      <c r="A231" s="37"/>
      <c r="B231" s="37"/>
      <c r="D231" s="37"/>
      <c r="E231" s="34"/>
      <c r="F231" s="34"/>
      <c r="G231" s="38"/>
      <c r="H231" s="38"/>
      <c r="I231" s="38"/>
      <c r="J231" s="38"/>
    </row>
    <row r="232" spans="1:10" ht="15.75" customHeight="1">
      <c r="A232" s="37"/>
      <c r="B232" s="37"/>
      <c r="D232" s="37"/>
      <c r="E232" s="34"/>
      <c r="F232" s="34"/>
      <c r="G232" s="38"/>
      <c r="H232" s="38"/>
      <c r="I232" s="38"/>
      <c r="J232" s="38"/>
    </row>
    <row r="233" spans="1:10" ht="15.75" customHeight="1">
      <c r="A233" s="37"/>
      <c r="B233" s="37"/>
      <c r="D233" s="37"/>
      <c r="E233" s="34"/>
      <c r="F233" s="34"/>
      <c r="G233" s="38"/>
      <c r="H233" s="38"/>
      <c r="I233" s="38"/>
      <c r="J233" s="38"/>
    </row>
    <row r="234" spans="1:10" ht="15.75" customHeight="1">
      <c r="A234" s="37"/>
      <c r="B234" s="37"/>
      <c r="D234" s="37"/>
      <c r="E234" s="34"/>
      <c r="F234" s="34"/>
      <c r="G234" s="38"/>
      <c r="H234" s="38"/>
      <c r="I234" s="38"/>
      <c r="J234" s="38"/>
    </row>
    <row r="235" spans="1:10" ht="15.75" customHeight="1">
      <c r="A235" s="37"/>
      <c r="B235" s="37"/>
      <c r="D235" s="37"/>
      <c r="E235" s="34"/>
      <c r="F235" s="34"/>
      <c r="G235" s="38"/>
      <c r="H235" s="38"/>
      <c r="I235" s="38"/>
      <c r="J235" s="38"/>
    </row>
    <row r="236" spans="1:10" ht="15.75" customHeight="1">
      <c r="A236" s="37"/>
      <c r="B236" s="37"/>
      <c r="D236" s="37"/>
      <c r="E236" s="34"/>
      <c r="F236" s="34"/>
      <c r="G236" s="38"/>
      <c r="H236" s="38"/>
      <c r="I236" s="38"/>
      <c r="J236" s="38"/>
    </row>
    <row r="237" spans="1:10" ht="15.75" customHeight="1">
      <c r="A237" s="37"/>
      <c r="B237" s="37"/>
      <c r="D237" s="37"/>
      <c r="E237" s="34"/>
      <c r="F237" s="34"/>
      <c r="G237" s="38"/>
      <c r="H237" s="38"/>
      <c r="I237" s="38"/>
      <c r="J237" s="38"/>
    </row>
    <row r="238" spans="1:10" ht="15.75" customHeight="1">
      <c r="A238" s="37"/>
      <c r="B238" s="37"/>
      <c r="D238" s="37"/>
      <c r="E238" s="34"/>
      <c r="F238" s="34"/>
      <c r="G238" s="38"/>
      <c r="H238" s="38"/>
      <c r="I238" s="38"/>
      <c r="J238" s="38"/>
    </row>
    <row r="239" spans="1:10" ht="15.75" customHeight="1">
      <c r="A239" s="37"/>
      <c r="B239" s="37"/>
      <c r="D239" s="37"/>
      <c r="E239" s="34"/>
      <c r="F239" s="34"/>
      <c r="G239" s="38"/>
      <c r="H239" s="38"/>
      <c r="I239" s="38"/>
      <c r="J239" s="38"/>
    </row>
    <row r="240" spans="1:10" ht="15.75" customHeight="1">
      <c r="A240" s="37"/>
      <c r="B240" s="37"/>
      <c r="D240" s="37"/>
      <c r="E240" s="34"/>
      <c r="F240" s="34"/>
      <c r="G240" s="38"/>
      <c r="H240" s="38"/>
      <c r="I240" s="38"/>
      <c r="J240" s="38"/>
    </row>
    <row r="241" spans="1:10" ht="15.75" customHeight="1">
      <c r="A241" s="37"/>
      <c r="B241" s="37"/>
      <c r="D241" s="37"/>
      <c r="E241" s="34"/>
      <c r="F241" s="34"/>
      <c r="G241" s="38"/>
      <c r="H241" s="38"/>
      <c r="I241" s="38"/>
      <c r="J241" s="38"/>
    </row>
    <row r="242" spans="1:10" ht="15.75" customHeight="1">
      <c r="A242" s="37"/>
      <c r="B242" s="37"/>
      <c r="D242" s="37"/>
      <c r="E242" s="34"/>
      <c r="F242" s="34"/>
      <c r="G242" s="38"/>
      <c r="H242" s="38"/>
      <c r="I242" s="38"/>
      <c r="J242" s="38"/>
    </row>
    <row r="243" spans="1:10" ht="15.75" customHeight="1">
      <c r="A243" s="37"/>
      <c r="B243" s="37"/>
      <c r="D243" s="37"/>
      <c r="E243" s="34"/>
      <c r="F243" s="34"/>
      <c r="G243" s="38"/>
      <c r="H243" s="38"/>
      <c r="I243" s="38"/>
      <c r="J243" s="38"/>
    </row>
    <row r="244" spans="1:10" ht="15.75" customHeight="1">
      <c r="A244" s="37"/>
      <c r="B244" s="37"/>
      <c r="D244" s="37"/>
      <c r="E244" s="34"/>
      <c r="F244" s="34"/>
      <c r="G244" s="38"/>
      <c r="H244" s="38"/>
      <c r="I244" s="38"/>
      <c r="J244" s="38"/>
    </row>
    <row r="245" spans="1:10" ht="15.75" customHeight="1">
      <c r="A245" s="37"/>
      <c r="B245" s="37"/>
      <c r="D245" s="37"/>
      <c r="E245" s="34"/>
      <c r="F245" s="34"/>
      <c r="G245" s="38"/>
      <c r="H245" s="38"/>
      <c r="I245" s="38"/>
      <c r="J245" s="38"/>
    </row>
    <row r="246" spans="1:10" ht="15.75" customHeight="1">
      <c r="A246" s="37"/>
      <c r="B246" s="37"/>
      <c r="D246" s="37"/>
      <c r="E246" s="34"/>
      <c r="F246" s="34"/>
      <c r="G246" s="38"/>
      <c r="H246" s="38"/>
      <c r="I246" s="38"/>
      <c r="J246" s="38"/>
    </row>
    <row r="247" spans="1:10" ht="15.75" customHeight="1">
      <c r="A247" s="37"/>
      <c r="B247" s="37"/>
      <c r="D247" s="37"/>
      <c r="E247" s="34"/>
      <c r="F247" s="34"/>
      <c r="G247" s="38"/>
      <c r="H247" s="38"/>
      <c r="I247" s="38"/>
      <c r="J247" s="38"/>
    </row>
    <row r="248" spans="1:10" ht="15.75" customHeight="1">
      <c r="A248" s="37"/>
      <c r="B248" s="37"/>
      <c r="D248" s="37"/>
      <c r="E248" s="34"/>
      <c r="F248" s="34"/>
      <c r="G248" s="38"/>
      <c r="H248" s="38"/>
      <c r="I248" s="38"/>
      <c r="J248" s="38"/>
    </row>
    <row r="249" spans="1:10" ht="15.75" customHeight="1">
      <c r="A249" s="37"/>
      <c r="B249" s="37"/>
      <c r="D249" s="37"/>
      <c r="E249" s="34"/>
      <c r="F249" s="34"/>
      <c r="G249" s="38"/>
      <c r="H249" s="38"/>
      <c r="I249" s="38"/>
      <c r="J249" s="38"/>
    </row>
    <row r="250" spans="1:10" ht="15.75" customHeight="1">
      <c r="A250" s="37"/>
      <c r="B250" s="37"/>
      <c r="D250" s="37"/>
      <c r="E250" s="34"/>
      <c r="F250" s="34"/>
      <c r="G250" s="38"/>
      <c r="H250" s="38"/>
      <c r="I250" s="38"/>
      <c r="J250" s="38"/>
    </row>
    <row r="251" spans="1:10" ht="15.75" customHeight="1">
      <c r="A251" s="37"/>
      <c r="B251" s="37"/>
      <c r="D251" s="37"/>
      <c r="E251" s="34"/>
      <c r="F251" s="34"/>
      <c r="G251" s="38"/>
      <c r="H251" s="38"/>
      <c r="I251" s="38"/>
      <c r="J251" s="38"/>
    </row>
    <row r="252" spans="1:10" ht="15.75" customHeight="1">
      <c r="A252" s="37"/>
      <c r="B252" s="37"/>
      <c r="D252" s="37"/>
      <c r="E252" s="34"/>
      <c r="F252" s="34"/>
      <c r="G252" s="38"/>
      <c r="H252" s="38"/>
      <c r="I252" s="38"/>
      <c r="J252" s="38"/>
    </row>
    <row r="253" spans="1:10" ht="15.75" customHeight="1">
      <c r="A253" s="37"/>
      <c r="B253" s="37"/>
      <c r="D253" s="37"/>
      <c r="E253" s="34"/>
      <c r="F253" s="34"/>
      <c r="G253" s="38"/>
      <c r="H253" s="38"/>
      <c r="I253" s="38"/>
      <c r="J253" s="38"/>
    </row>
    <row r="254" spans="1:10" ht="15.75" customHeight="1">
      <c r="A254" s="37"/>
      <c r="B254" s="37"/>
      <c r="D254" s="37"/>
      <c r="E254" s="34"/>
      <c r="F254" s="34"/>
      <c r="G254" s="38"/>
      <c r="H254" s="38"/>
      <c r="I254" s="38"/>
      <c r="J254" s="38"/>
    </row>
    <row r="255" spans="1:10" ht="15.75" customHeight="1">
      <c r="A255" s="37"/>
      <c r="B255" s="37"/>
      <c r="D255" s="37"/>
      <c r="E255" s="34"/>
      <c r="F255" s="34"/>
      <c r="G255" s="38"/>
      <c r="H255" s="38"/>
      <c r="I255" s="38"/>
      <c r="J255" s="38"/>
    </row>
    <row r="256" spans="1:10" ht="15.75" customHeight="1">
      <c r="A256" s="37"/>
      <c r="B256" s="37"/>
      <c r="D256" s="37"/>
      <c r="E256" s="34"/>
      <c r="F256" s="34"/>
      <c r="G256" s="38"/>
      <c r="H256" s="38"/>
      <c r="I256" s="38"/>
      <c r="J256" s="38"/>
    </row>
    <row r="257" spans="1:10" ht="15.75" customHeight="1">
      <c r="A257" s="37"/>
      <c r="B257" s="37"/>
      <c r="D257" s="37"/>
      <c r="E257" s="34"/>
      <c r="F257" s="34"/>
      <c r="G257" s="38"/>
      <c r="H257" s="38"/>
      <c r="I257" s="38"/>
      <c r="J257" s="38"/>
    </row>
    <row r="258" spans="1:10" ht="15.75" customHeight="1">
      <c r="A258" s="37"/>
      <c r="B258" s="37"/>
      <c r="D258" s="37"/>
      <c r="E258" s="34"/>
      <c r="F258" s="34"/>
      <c r="G258" s="38"/>
      <c r="H258" s="38"/>
      <c r="I258" s="38"/>
      <c r="J258" s="38"/>
    </row>
    <row r="259" spans="1:10" ht="15.75" customHeight="1">
      <c r="A259" s="37"/>
      <c r="B259" s="37"/>
      <c r="D259" s="37"/>
      <c r="E259" s="34"/>
      <c r="F259" s="34"/>
      <c r="G259" s="38"/>
      <c r="H259" s="38"/>
      <c r="I259" s="38"/>
      <c r="J259" s="38"/>
    </row>
    <row r="260" spans="1:10" ht="15.75" customHeight="1">
      <c r="A260" s="37"/>
      <c r="B260" s="37"/>
      <c r="D260" s="37"/>
      <c r="E260" s="34"/>
      <c r="F260" s="34"/>
      <c r="G260" s="38"/>
      <c r="H260" s="38"/>
      <c r="I260" s="38"/>
      <c r="J260" s="38"/>
    </row>
    <row r="261" spans="1:10" ht="15.75" customHeight="1">
      <c r="A261" s="37"/>
      <c r="B261" s="37"/>
      <c r="D261" s="37"/>
      <c r="E261" s="34"/>
      <c r="F261" s="34"/>
      <c r="G261" s="38"/>
      <c r="H261" s="38"/>
      <c r="I261" s="38"/>
      <c r="J261" s="38"/>
    </row>
    <row r="262" spans="1:10" ht="15.75" customHeight="1">
      <c r="A262" s="37"/>
      <c r="B262" s="37"/>
      <c r="D262" s="37"/>
      <c r="E262" s="34"/>
      <c r="F262" s="34"/>
      <c r="G262" s="38"/>
      <c r="H262" s="38"/>
      <c r="I262" s="38"/>
      <c r="J262" s="38"/>
    </row>
    <row r="263" spans="1:10" ht="15.75" customHeight="1">
      <c r="A263" s="37"/>
      <c r="B263" s="37"/>
      <c r="D263" s="37"/>
      <c r="E263" s="34"/>
      <c r="F263" s="34"/>
      <c r="G263" s="38"/>
      <c r="H263" s="38"/>
      <c r="I263" s="38"/>
      <c r="J263" s="38"/>
    </row>
    <row r="264" spans="1:10" ht="15.75" customHeight="1">
      <c r="A264" s="37"/>
      <c r="B264" s="37"/>
      <c r="D264" s="37"/>
      <c r="E264" s="34"/>
      <c r="F264" s="34"/>
      <c r="G264" s="38"/>
      <c r="H264" s="38"/>
      <c r="I264" s="38"/>
      <c r="J264" s="38"/>
    </row>
    <row r="265" spans="1:10" ht="15.75" customHeight="1">
      <c r="A265" s="37"/>
      <c r="B265" s="37"/>
      <c r="D265" s="37"/>
      <c r="E265" s="34"/>
      <c r="F265" s="34"/>
      <c r="G265" s="38"/>
      <c r="H265" s="38"/>
      <c r="I265" s="38"/>
      <c r="J265" s="38"/>
    </row>
    <row r="266" spans="1:10" ht="15.75" customHeight="1">
      <c r="A266" s="37"/>
      <c r="B266" s="37"/>
      <c r="D266" s="37"/>
      <c r="E266" s="34"/>
      <c r="F266" s="34"/>
      <c r="G266" s="38"/>
      <c r="H266" s="38"/>
      <c r="I266" s="38"/>
      <c r="J266" s="38"/>
    </row>
    <row r="267" spans="1:10" ht="15.75" customHeight="1">
      <c r="A267" s="37"/>
      <c r="B267" s="37"/>
      <c r="D267" s="37"/>
      <c r="E267" s="34"/>
      <c r="F267" s="34"/>
      <c r="G267" s="38"/>
      <c r="H267" s="38"/>
      <c r="I267" s="38"/>
      <c r="J267" s="38"/>
    </row>
    <row r="268" spans="1:10" ht="15.75" customHeight="1">
      <c r="A268" s="37"/>
      <c r="B268" s="37"/>
      <c r="D268" s="37"/>
      <c r="E268" s="34"/>
      <c r="F268" s="34"/>
      <c r="G268" s="38"/>
      <c r="H268" s="38"/>
      <c r="I268" s="38"/>
      <c r="J268" s="38"/>
    </row>
    <row r="269" spans="1:10" ht="15.75" customHeight="1">
      <c r="A269" s="37"/>
      <c r="B269" s="37"/>
      <c r="D269" s="37"/>
      <c r="E269" s="34"/>
      <c r="F269" s="34"/>
      <c r="G269" s="38"/>
      <c r="H269" s="38"/>
      <c r="I269" s="38"/>
      <c r="J269" s="38"/>
    </row>
    <row r="270" spans="1:10" ht="15.75" customHeight="1">
      <c r="A270" s="37"/>
      <c r="B270" s="37"/>
      <c r="D270" s="37"/>
      <c r="E270" s="34"/>
      <c r="F270" s="34"/>
      <c r="G270" s="38"/>
      <c r="H270" s="38"/>
      <c r="I270" s="38"/>
      <c r="J270" s="38"/>
    </row>
    <row r="271" spans="1:10" ht="15.75" customHeight="1">
      <c r="A271" s="37"/>
      <c r="B271" s="37"/>
      <c r="D271" s="37"/>
      <c r="E271" s="34"/>
      <c r="F271" s="34"/>
      <c r="G271" s="38"/>
      <c r="H271" s="38"/>
      <c r="I271" s="38"/>
      <c r="J271" s="38"/>
    </row>
    <row r="272" spans="1:10" ht="15.75" customHeight="1">
      <c r="A272" s="37"/>
      <c r="B272" s="37"/>
      <c r="D272" s="37"/>
      <c r="E272" s="34"/>
      <c r="F272" s="34"/>
      <c r="G272" s="38"/>
      <c r="H272" s="38"/>
      <c r="I272" s="38"/>
      <c r="J272" s="38"/>
    </row>
    <row r="273" spans="1:10" ht="15.75" customHeight="1">
      <c r="A273" s="37"/>
      <c r="B273" s="37"/>
      <c r="D273" s="37"/>
      <c r="E273" s="34"/>
      <c r="F273" s="34"/>
      <c r="G273" s="38"/>
      <c r="H273" s="38"/>
      <c r="I273" s="38"/>
      <c r="J273" s="38"/>
    </row>
    <row r="274" spans="1:10" ht="15.75" customHeight="1">
      <c r="A274" s="37"/>
      <c r="B274" s="37"/>
      <c r="D274" s="37"/>
      <c r="E274" s="34"/>
      <c r="F274" s="34"/>
      <c r="G274" s="38"/>
      <c r="H274" s="38"/>
      <c r="I274" s="38"/>
      <c r="J274" s="38"/>
    </row>
    <row r="275" spans="1:10" ht="15.75" customHeight="1">
      <c r="A275" s="37"/>
      <c r="B275" s="37"/>
      <c r="D275" s="37"/>
      <c r="E275" s="34"/>
      <c r="F275" s="34"/>
      <c r="G275" s="38"/>
      <c r="H275" s="38"/>
      <c r="I275" s="38"/>
      <c r="J275" s="38"/>
    </row>
    <row r="276" spans="1:10" ht="15.75" customHeight="1">
      <c r="A276" s="37"/>
      <c r="B276" s="37"/>
      <c r="D276" s="37"/>
      <c r="E276" s="34"/>
      <c r="F276" s="34"/>
      <c r="G276" s="38"/>
      <c r="H276" s="38"/>
      <c r="I276" s="38"/>
      <c r="J276" s="38"/>
    </row>
    <row r="277" spans="1:10" ht="15.75" customHeight="1">
      <c r="A277" s="37"/>
      <c r="B277" s="37"/>
      <c r="D277" s="37"/>
      <c r="E277" s="34"/>
      <c r="F277" s="34"/>
      <c r="G277" s="38"/>
      <c r="H277" s="38"/>
      <c r="I277" s="38"/>
      <c r="J277" s="38"/>
    </row>
    <row r="278" spans="1:10" ht="15.75" customHeight="1">
      <c r="A278" s="37"/>
      <c r="B278" s="37"/>
      <c r="D278" s="37"/>
      <c r="E278" s="34"/>
      <c r="F278" s="34"/>
      <c r="G278" s="38"/>
      <c r="H278" s="38"/>
      <c r="I278" s="38"/>
      <c r="J278" s="38"/>
    </row>
    <row r="279" spans="1:10" ht="15.75" customHeight="1">
      <c r="A279" s="37"/>
      <c r="B279" s="37"/>
      <c r="D279" s="37"/>
      <c r="E279" s="34"/>
      <c r="F279" s="34"/>
      <c r="G279" s="38"/>
      <c r="H279" s="38"/>
      <c r="I279" s="38"/>
      <c r="J279" s="38"/>
    </row>
    <row r="280" spans="1:10" ht="15.75" customHeight="1">
      <c r="A280" s="37"/>
      <c r="B280" s="37"/>
      <c r="D280" s="37"/>
      <c r="E280" s="34"/>
      <c r="F280" s="34"/>
      <c r="G280" s="38"/>
      <c r="H280" s="38"/>
      <c r="I280" s="38"/>
      <c r="J280" s="38"/>
    </row>
    <row r="281" spans="1:10" ht="15.75" customHeight="1">
      <c r="A281" s="37"/>
      <c r="B281" s="37"/>
      <c r="D281" s="37"/>
      <c r="E281" s="34"/>
      <c r="F281" s="34"/>
      <c r="G281" s="38"/>
      <c r="H281" s="38"/>
      <c r="I281" s="38"/>
      <c r="J281" s="38"/>
    </row>
    <row r="282" spans="1:10" ht="15.75" customHeight="1">
      <c r="A282" s="37"/>
      <c r="B282" s="37"/>
      <c r="D282" s="37"/>
      <c r="E282" s="34"/>
      <c r="F282" s="34"/>
      <c r="G282" s="38"/>
      <c r="H282" s="38"/>
      <c r="I282" s="38"/>
      <c r="J282" s="38"/>
    </row>
    <row r="283" spans="1:10" ht="15.75" customHeight="1">
      <c r="A283" s="37"/>
      <c r="B283" s="37"/>
      <c r="D283" s="37"/>
      <c r="E283" s="34"/>
      <c r="F283" s="34"/>
      <c r="G283" s="38"/>
      <c r="H283" s="38"/>
      <c r="I283" s="38"/>
      <c r="J283" s="38"/>
    </row>
    <row r="284" spans="1:10" ht="15.75" customHeight="1">
      <c r="A284" s="37"/>
      <c r="B284" s="37"/>
      <c r="D284" s="37"/>
      <c r="E284" s="34"/>
      <c r="F284" s="34"/>
      <c r="G284" s="38"/>
      <c r="H284" s="38"/>
      <c r="I284" s="38"/>
      <c r="J284" s="38"/>
    </row>
    <row r="285" spans="1:10" ht="15.75" customHeight="1">
      <c r="A285" s="37"/>
      <c r="B285" s="37"/>
      <c r="D285" s="37"/>
      <c r="E285" s="34"/>
      <c r="F285" s="34"/>
      <c r="G285" s="38"/>
      <c r="H285" s="38"/>
      <c r="I285" s="38"/>
      <c r="J285" s="38"/>
    </row>
    <row r="286" spans="1:10" ht="15.75" customHeight="1">
      <c r="A286" s="37"/>
      <c r="B286" s="37"/>
      <c r="D286" s="37"/>
      <c r="E286" s="34"/>
      <c r="F286" s="34"/>
      <c r="G286" s="38"/>
      <c r="H286" s="38"/>
      <c r="I286" s="38"/>
      <c r="J286" s="38"/>
    </row>
    <row r="287" spans="1:10" ht="15.75" customHeight="1">
      <c r="A287" s="37"/>
      <c r="B287" s="37"/>
      <c r="D287" s="37"/>
      <c r="E287" s="34"/>
      <c r="F287" s="34"/>
      <c r="G287" s="38"/>
      <c r="H287" s="38"/>
      <c r="I287" s="38"/>
      <c r="J287" s="38"/>
    </row>
    <row r="288" spans="1:10" ht="15.75" customHeight="1">
      <c r="A288" s="37"/>
      <c r="B288" s="37"/>
      <c r="D288" s="37"/>
      <c r="E288" s="34"/>
      <c r="F288" s="34"/>
      <c r="G288" s="38"/>
      <c r="H288" s="38"/>
      <c r="I288" s="38"/>
      <c r="J288" s="38"/>
    </row>
    <row r="289" spans="1:10" ht="15.75" customHeight="1">
      <c r="A289" s="37"/>
      <c r="B289" s="37"/>
      <c r="D289" s="37"/>
      <c r="E289" s="34"/>
      <c r="F289" s="34"/>
      <c r="G289" s="38"/>
      <c r="H289" s="38"/>
      <c r="I289" s="38"/>
      <c r="J289" s="38"/>
    </row>
    <row r="290" spans="1:10" ht="15.75" customHeight="1">
      <c r="A290" s="37"/>
      <c r="B290" s="37"/>
      <c r="D290" s="37"/>
      <c r="E290" s="34"/>
      <c r="F290" s="34"/>
      <c r="G290" s="38"/>
      <c r="H290" s="38"/>
      <c r="I290" s="38"/>
      <c r="J290" s="38"/>
    </row>
    <row r="291" spans="1:10" ht="15.75" customHeight="1">
      <c r="A291" s="37"/>
      <c r="B291" s="37"/>
      <c r="D291" s="37"/>
      <c r="E291" s="34"/>
      <c r="F291" s="34"/>
      <c r="G291" s="38"/>
      <c r="H291" s="38"/>
      <c r="I291" s="38"/>
      <c r="J291" s="38"/>
    </row>
    <row r="292" spans="1:10" ht="15.75" customHeight="1">
      <c r="A292" s="37"/>
      <c r="B292" s="37"/>
      <c r="D292" s="37"/>
      <c r="E292" s="34"/>
      <c r="F292" s="34"/>
      <c r="G292" s="38"/>
      <c r="H292" s="38"/>
      <c r="I292" s="38"/>
      <c r="J292" s="38"/>
    </row>
    <row r="293" spans="1:10" ht="15.75" customHeight="1">
      <c r="A293" s="37"/>
      <c r="B293" s="37"/>
      <c r="D293" s="37"/>
      <c r="E293" s="34"/>
      <c r="F293" s="34"/>
      <c r="G293" s="38"/>
      <c r="H293" s="38"/>
      <c r="I293" s="38"/>
      <c r="J293" s="38"/>
    </row>
    <row r="294" spans="1:10" ht="15.75" customHeight="1">
      <c r="A294" s="37"/>
      <c r="B294" s="37"/>
      <c r="D294" s="37"/>
      <c r="E294" s="34"/>
      <c r="F294" s="34"/>
      <c r="G294" s="38"/>
      <c r="H294" s="38"/>
      <c r="I294" s="38"/>
      <c r="J294" s="38"/>
    </row>
    <row r="295" spans="1:10" ht="15.75" customHeight="1">
      <c r="A295" s="37"/>
      <c r="B295" s="37"/>
      <c r="D295" s="37"/>
      <c r="E295" s="34"/>
      <c r="F295" s="34"/>
      <c r="G295" s="38"/>
      <c r="H295" s="38"/>
      <c r="I295" s="38"/>
      <c r="J295" s="38"/>
    </row>
    <row r="296" spans="1:10" ht="15.75" customHeight="1">
      <c r="A296" s="37"/>
      <c r="B296" s="37"/>
      <c r="D296" s="37"/>
      <c r="E296" s="34"/>
      <c r="F296" s="34"/>
      <c r="G296" s="38"/>
      <c r="H296" s="38"/>
      <c r="I296" s="38"/>
      <c r="J296" s="38"/>
    </row>
    <row r="297" spans="1:10" ht="15.75" customHeight="1">
      <c r="A297" s="37"/>
      <c r="B297" s="37"/>
      <c r="D297" s="37"/>
      <c r="E297" s="34"/>
      <c r="F297" s="34"/>
      <c r="G297" s="38"/>
      <c r="H297" s="38"/>
      <c r="I297" s="38"/>
      <c r="J297" s="38"/>
    </row>
    <row r="298" spans="1:10" ht="15.75" customHeight="1">
      <c r="A298" s="37"/>
      <c r="B298" s="37"/>
      <c r="D298" s="37"/>
      <c r="E298" s="34"/>
      <c r="F298" s="34"/>
      <c r="G298" s="38"/>
      <c r="H298" s="38"/>
      <c r="I298" s="38"/>
      <c r="J298" s="38"/>
    </row>
    <row r="299" spans="1:10" ht="15.75" customHeight="1">
      <c r="A299" s="37"/>
      <c r="B299" s="37"/>
      <c r="D299" s="37"/>
      <c r="E299" s="34"/>
      <c r="F299" s="34"/>
      <c r="G299" s="38"/>
      <c r="H299" s="38"/>
      <c r="I299" s="38"/>
      <c r="J299" s="38"/>
    </row>
    <row r="300" spans="1:10" ht="15.75" customHeight="1">
      <c r="A300" s="37"/>
      <c r="B300" s="37"/>
      <c r="D300" s="37"/>
      <c r="E300" s="34"/>
      <c r="F300" s="34"/>
      <c r="G300" s="38"/>
      <c r="H300" s="38"/>
      <c r="I300" s="38"/>
      <c r="J300" s="38"/>
    </row>
    <row r="301" spans="1:10" ht="15.75" customHeight="1">
      <c r="A301" s="37"/>
      <c r="B301" s="37"/>
      <c r="D301" s="37"/>
      <c r="E301" s="34"/>
      <c r="F301" s="34"/>
      <c r="G301" s="38"/>
      <c r="H301" s="38"/>
      <c r="I301" s="38"/>
      <c r="J301" s="38"/>
    </row>
    <row r="302" spans="1:10" ht="15.75" customHeight="1">
      <c r="A302" s="37"/>
      <c r="B302" s="37"/>
      <c r="D302" s="37"/>
      <c r="E302" s="34"/>
      <c r="F302" s="34"/>
      <c r="G302" s="38"/>
      <c r="H302" s="38"/>
      <c r="I302" s="38"/>
      <c r="J302" s="38"/>
    </row>
    <row r="303" spans="1:10" ht="15.75" customHeight="1">
      <c r="A303" s="37"/>
      <c r="B303" s="37"/>
      <c r="D303" s="37"/>
      <c r="E303" s="34"/>
      <c r="F303" s="34"/>
      <c r="G303" s="38"/>
      <c r="H303" s="38"/>
      <c r="I303" s="38"/>
      <c r="J303" s="38"/>
    </row>
    <row r="304" spans="1:10" ht="15.75" customHeight="1">
      <c r="A304" s="37"/>
      <c r="B304" s="37"/>
      <c r="D304" s="37"/>
      <c r="E304" s="34"/>
      <c r="F304" s="34"/>
      <c r="G304" s="38"/>
      <c r="H304" s="38"/>
      <c r="I304" s="38"/>
      <c r="J304" s="38"/>
    </row>
    <row r="305" spans="1:10" ht="15.75" customHeight="1">
      <c r="A305" s="37"/>
      <c r="B305" s="37"/>
      <c r="D305" s="37"/>
      <c r="E305" s="34"/>
      <c r="F305" s="34"/>
      <c r="G305" s="38"/>
      <c r="H305" s="38"/>
      <c r="I305" s="38"/>
      <c r="J305" s="38"/>
    </row>
    <row r="306" spans="1:10" ht="15.75" customHeight="1">
      <c r="A306" s="37"/>
      <c r="B306" s="37"/>
      <c r="D306" s="37"/>
      <c r="E306" s="34"/>
      <c r="F306" s="34"/>
      <c r="G306" s="38"/>
      <c r="H306" s="38"/>
      <c r="I306" s="38"/>
      <c r="J306" s="38"/>
    </row>
    <row r="307" spans="1:10" ht="15.75" customHeight="1">
      <c r="A307" s="37"/>
      <c r="B307" s="37"/>
      <c r="D307" s="37"/>
      <c r="E307" s="34"/>
      <c r="F307" s="34"/>
      <c r="G307" s="38"/>
      <c r="H307" s="38"/>
      <c r="I307" s="38"/>
      <c r="J307" s="38"/>
    </row>
    <row r="308" spans="1:10" ht="15.75" customHeight="1">
      <c r="A308" s="37"/>
      <c r="B308" s="37"/>
      <c r="D308" s="37"/>
      <c r="E308" s="34"/>
      <c r="F308" s="34"/>
      <c r="G308" s="38"/>
      <c r="H308" s="38"/>
      <c r="I308" s="38"/>
      <c r="J308" s="38"/>
    </row>
    <row r="309" spans="1:10" ht="15.75" customHeight="1">
      <c r="A309" s="37"/>
      <c r="B309" s="37"/>
      <c r="D309" s="37"/>
      <c r="E309" s="34"/>
      <c r="F309" s="34"/>
      <c r="G309" s="38"/>
      <c r="H309" s="38"/>
      <c r="I309" s="38"/>
      <c r="J309" s="38"/>
    </row>
    <row r="310" spans="1:10" ht="15.75" customHeight="1">
      <c r="A310" s="37"/>
      <c r="B310" s="37"/>
      <c r="D310" s="37"/>
      <c r="E310" s="34"/>
      <c r="F310" s="34"/>
      <c r="G310" s="38"/>
      <c r="H310" s="38"/>
      <c r="I310" s="38"/>
      <c r="J310" s="38"/>
    </row>
    <row r="311" spans="1:10" ht="15.75" customHeight="1">
      <c r="A311" s="37"/>
      <c r="B311" s="37"/>
      <c r="D311" s="37"/>
      <c r="E311" s="34"/>
      <c r="F311" s="34"/>
      <c r="G311" s="38"/>
      <c r="H311" s="38"/>
      <c r="I311" s="38"/>
      <c r="J311" s="38"/>
    </row>
    <row r="312" spans="1:10" ht="15.75" customHeight="1">
      <c r="A312" s="37"/>
      <c r="B312" s="37"/>
      <c r="D312" s="37"/>
      <c r="E312" s="34"/>
      <c r="F312" s="34"/>
      <c r="G312" s="38"/>
      <c r="H312" s="38"/>
      <c r="I312" s="38"/>
      <c r="J312" s="38"/>
    </row>
    <row r="313" spans="1:10" ht="15.75" customHeight="1">
      <c r="A313" s="37"/>
      <c r="B313" s="37"/>
      <c r="D313" s="37"/>
      <c r="E313" s="34"/>
      <c r="F313" s="34"/>
      <c r="G313" s="38"/>
      <c r="H313" s="38"/>
      <c r="I313" s="38"/>
      <c r="J313" s="38"/>
    </row>
    <row r="314" spans="1:10" ht="15.75" customHeight="1">
      <c r="A314" s="37"/>
      <c r="B314" s="37"/>
      <c r="D314" s="37"/>
      <c r="E314" s="34"/>
      <c r="F314" s="34"/>
      <c r="G314" s="38"/>
      <c r="H314" s="38"/>
      <c r="I314" s="38"/>
      <c r="J314" s="38"/>
    </row>
    <row r="315" spans="1:10" ht="15.75" customHeight="1">
      <c r="A315" s="37"/>
      <c r="B315" s="37"/>
      <c r="D315" s="37"/>
      <c r="E315" s="34"/>
      <c r="F315" s="34"/>
      <c r="G315" s="38"/>
      <c r="H315" s="38"/>
      <c r="I315" s="38"/>
      <c r="J315" s="38"/>
    </row>
    <row r="316" spans="1:10" ht="15.75" customHeight="1">
      <c r="A316" s="37"/>
      <c r="B316" s="37"/>
      <c r="D316" s="37"/>
      <c r="E316" s="34"/>
      <c r="F316" s="34"/>
      <c r="G316" s="38"/>
      <c r="H316" s="38"/>
      <c r="I316" s="38"/>
      <c r="J316" s="38"/>
    </row>
    <row r="317" spans="1:10" ht="15.75" customHeight="1">
      <c r="A317" s="37"/>
      <c r="B317" s="37"/>
      <c r="D317" s="37"/>
      <c r="E317" s="34"/>
      <c r="F317" s="34"/>
      <c r="G317" s="38"/>
      <c r="H317" s="38"/>
      <c r="I317" s="38"/>
      <c r="J317" s="38"/>
    </row>
    <row r="318" spans="1:10" ht="15.75" customHeight="1">
      <c r="A318" s="37"/>
      <c r="B318" s="37"/>
      <c r="D318" s="37"/>
      <c r="E318" s="34"/>
      <c r="F318" s="34"/>
      <c r="G318" s="38"/>
      <c r="H318" s="38"/>
      <c r="I318" s="38"/>
      <c r="J318" s="38"/>
    </row>
    <row r="319" spans="1:10" ht="15.75" customHeight="1">
      <c r="A319" s="37"/>
      <c r="B319" s="37"/>
      <c r="D319" s="37"/>
      <c r="E319" s="34"/>
      <c r="F319" s="34"/>
      <c r="G319" s="38"/>
      <c r="H319" s="38"/>
      <c r="I319" s="38"/>
      <c r="J319" s="38"/>
    </row>
    <row r="320" spans="1:10" ht="15.75" customHeight="1">
      <c r="A320" s="37"/>
      <c r="B320" s="37"/>
      <c r="D320" s="37"/>
      <c r="E320" s="34"/>
      <c r="F320" s="34"/>
      <c r="G320" s="38"/>
      <c r="H320" s="38"/>
      <c r="I320" s="38"/>
      <c r="J320" s="38"/>
    </row>
    <row r="321" spans="1:10" ht="15.75" customHeight="1">
      <c r="A321" s="37"/>
      <c r="B321" s="37"/>
      <c r="D321" s="37"/>
      <c r="E321" s="34"/>
      <c r="F321" s="34"/>
      <c r="G321" s="38"/>
      <c r="H321" s="38"/>
      <c r="I321" s="38"/>
      <c r="J321" s="38"/>
    </row>
    <row r="322" spans="1:10" ht="15.75" customHeight="1">
      <c r="A322" s="37"/>
      <c r="B322" s="37"/>
      <c r="D322" s="37"/>
      <c r="E322" s="34"/>
      <c r="F322" s="34"/>
      <c r="G322" s="38"/>
      <c r="H322" s="38"/>
      <c r="I322" s="38"/>
      <c r="J322" s="38"/>
    </row>
    <row r="323" spans="1:10" ht="15.75" customHeight="1">
      <c r="A323" s="37"/>
      <c r="B323" s="37"/>
      <c r="D323" s="37"/>
      <c r="E323" s="34"/>
      <c r="F323" s="34"/>
      <c r="G323" s="38"/>
      <c r="H323" s="38"/>
      <c r="I323" s="38"/>
      <c r="J323" s="38"/>
    </row>
    <row r="324" spans="1:10" ht="15.75" customHeight="1">
      <c r="A324" s="37"/>
      <c r="B324" s="37"/>
      <c r="D324" s="37"/>
      <c r="E324" s="34"/>
      <c r="F324" s="34"/>
      <c r="G324" s="38"/>
      <c r="H324" s="38"/>
      <c r="I324" s="38"/>
      <c r="J324" s="38"/>
    </row>
    <row r="325" spans="1:10" ht="15.75" customHeight="1">
      <c r="A325" s="37"/>
      <c r="B325" s="37"/>
      <c r="D325" s="37"/>
      <c r="E325" s="34"/>
      <c r="F325" s="34"/>
      <c r="G325" s="38"/>
      <c r="H325" s="38"/>
      <c r="I325" s="38"/>
      <c r="J325" s="38"/>
    </row>
    <row r="326" spans="1:10" ht="15.75" customHeight="1">
      <c r="A326" s="37"/>
      <c r="B326" s="37"/>
      <c r="D326" s="37"/>
      <c r="E326" s="34"/>
      <c r="F326" s="34"/>
      <c r="G326" s="38"/>
      <c r="H326" s="38"/>
      <c r="I326" s="38"/>
      <c r="J326" s="38"/>
    </row>
    <row r="327" spans="1:10" ht="15.75" customHeight="1">
      <c r="A327" s="37"/>
      <c r="B327" s="37"/>
      <c r="D327" s="37"/>
      <c r="E327" s="34"/>
      <c r="F327" s="34"/>
      <c r="G327" s="38"/>
      <c r="H327" s="38"/>
      <c r="I327" s="38"/>
      <c r="J327" s="38"/>
    </row>
    <row r="328" spans="1:10" ht="15.75" customHeight="1">
      <c r="A328" s="37"/>
      <c r="B328" s="37"/>
      <c r="D328" s="37"/>
      <c r="E328" s="34"/>
      <c r="F328" s="34"/>
      <c r="G328" s="38"/>
      <c r="H328" s="38"/>
      <c r="I328" s="38"/>
      <c r="J328" s="38"/>
    </row>
    <row r="329" spans="1:10" ht="15.75" customHeight="1">
      <c r="A329" s="37"/>
      <c r="B329" s="37"/>
      <c r="D329" s="37"/>
      <c r="E329" s="34"/>
      <c r="F329" s="34"/>
      <c r="G329" s="38"/>
      <c r="H329" s="38"/>
      <c r="I329" s="38"/>
      <c r="J329" s="38"/>
    </row>
    <row r="330" spans="1:10" ht="15.75" customHeight="1">
      <c r="A330" s="37"/>
      <c r="B330" s="37"/>
      <c r="D330" s="37"/>
      <c r="E330" s="34"/>
      <c r="F330" s="34"/>
      <c r="G330" s="38"/>
      <c r="H330" s="38"/>
      <c r="I330" s="38"/>
      <c r="J330" s="38"/>
    </row>
    <row r="331" spans="1:10" ht="15.75" customHeight="1">
      <c r="A331" s="37"/>
      <c r="B331" s="37"/>
      <c r="D331" s="37"/>
      <c r="E331" s="34"/>
      <c r="F331" s="34"/>
      <c r="G331" s="38"/>
      <c r="H331" s="38"/>
      <c r="I331" s="38"/>
      <c r="J331" s="38"/>
    </row>
    <row r="332" spans="1:10" ht="15.75" customHeight="1">
      <c r="A332" s="37"/>
      <c r="B332" s="37"/>
      <c r="D332" s="37"/>
      <c r="E332" s="34"/>
      <c r="F332" s="34"/>
      <c r="G332" s="38"/>
      <c r="H332" s="38"/>
      <c r="I332" s="38"/>
      <c r="J332" s="38"/>
    </row>
    <row r="333" spans="1:10" ht="15.75" customHeight="1">
      <c r="A333" s="37"/>
      <c r="B333" s="37"/>
      <c r="D333" s="37"/>
      <c r="E333" s="34"/>
      <c r="F333" s="34"/>
      <c r="G333" s="38"/>
      <c r="H333" s="38"/>
      <c r="I333" s="38"/>
      <c r="J333" s="38"/>
    </row>
    <row r="334" spans="1:10" ht="15.75" customHeight="1">
      <c r="A334" s="37"/>
      <c r="B334" s="37"/>
      <c r="D334" s="37"/>
      <c r="E334" s="34"/>
      <c r="F334" s="34"/>
      <c r="G334" s="38"/>
      <c r="H334" s="38"/>
      <c r="I334" s="38"/>
      <c r="J334" s="38"/>
    </row>
    <row r="335" spans="1:10" ht="15.75" customHeight="1">
      <c r="A335" s="37"/>
      <c r="B335" s="37"/>
      <c r="D335" s="37"/>
      <c r="E335" s="34"/>
      <c r="F335" s="34"/>
      <c r="G335" s="38"/>
      <c r="H335" s="38"/>
      <c r="I335" s="38"/>
      <c r="J335" s="38"/>
    </row>
    <row r="336" spans="1:10" ht="15.75" customHeight="1">
      <c r="A336" s="37"/>
      <c r="B336" s="37"/>
      <c r="D336" s="37"/>
      <c r="E336" s="34"/>
      <c r="F336" s="34"/>
      <c r="G336" s="38"/>
      <c r="H336" s="38"/>
      <c r="I336" s="38"/>
      <c r="J336" s="38"/>
    </row>
    <row r="337" spans="1:10" ht="15.75" customHeight="1">
      <c r="A337" s="37"/>
      <c r="B337" s="37"/>
      <c r="D337" s="37"/>
      <c r="E337" s="34"/>
      <c r="F337" s="34"/>
      <c r="G337" s="38"/>
      <c r="H337" s="38"/>
      <c r="I337" s="38"/>
      <c r="J337" s="38"/>
    </row>
    <row r="338" spans="1:10" ht="15.75" customHeight="1">
      <c r="A338" s="37"/>
      <c r="B338" s="37"/>
      <c r="D338" s="37"/>
      <c r="E338" s="34"/>
      <c r="F338" s="34"/>
      <c r="G338" s="38"/>
      <c r="H338" s="38"/>
      <c r="I338" s="38"/>
      <c r="J338" s="38"/>
    </row>
    <row r="339" spans="1:10" ht="15.75" customHeight="1">
      <c r="A339" s="37"/>
      <c r="B339" s="37"/>
      <c r="D339" s="37"/>
      <c r="E339" s="34"/>
      <c r="F339" s="34"/>
      <c r="G339" s="38"/>
      <c r="H339" s="38"/>
      <c r="I339" s="38"/>
      <c r="J339" s="38"/>
    </row>
    <row r="340" spans="1:10" ht="15.75" customHeight="1">
      <c r="A340" s="37"/>
      <c r="B340" s="37"/>
      <c r="D340" s="37"/>
      <c r="E340" s="34"/>
      <c r="F340" s="34"/>
      <c r="G340" s="38"/>
      <c r="H340" s="38"/>
      <c r="I340" s="38"/>
      <c r="J340" s="38"/>
    </row>
    <row r="341" spans="1:10" ht="15.75" customHeight="1">
      <c r="A341" s="37"/>
      <c r="B341" s="37"/>
      <c r="D341" s="37"/>
      <c r="E341" s="34"/>
      <c r="F341" s="34"/>
      <c r="G341" s="38"/>
      <c r="H341" s="38"/>
      <c r="I341" s="38"/>
      <c r="J341" s="38"/>
    </row>
    <row r="342" spans="1:10" ht="15.75" customHeight="1">
      <c r="A342" s="37"/>
      <c r="B342" s="37"/>
      <c r="D342" s="37"/>
      <c r="E342" s="34"/>
      <c r="F342" s="34"/>
      <c r="G342" s="38"/>
      <c r="H342" s="38"/>
      <c r="I342" s="38"/>
      <c r="J342" s="38"/>
    </row>
    <row r="343" spans="1:10" ht="15.75" customHeight="1">
      <c r="A343" s="37"/>
      <c r="B343" s="37"/>
      <c r="D343" s="37"/>
      <c r="E343" s="34"/>
      <c r="F343" s="34"/>
      <c r="G343" s="38"/>
      <c r="H343" s="38"/>
      <c r="I343" s="38"/>
      <c r="J343" s="38"/>
    </row>
    <row r="344" spans="1:10" ht="15.75" customHeight="1">
      <c r="A344" s="37"/>
      <c r="B344" s="37"/>
      <c r="D344" s="37"/>
      <c r="E344" s="34"/>
      <c r="F344" s="34"/>
      <c r="G344" s="38"/>
      <c r="H344" s="38"/>
      <c r="I344" s="38"/>
      <c r="J344" s="38"/>
    </row>
    <row r="345" spans="1:10" ht="15.75" customHeight="1">
      <c r="A345" s="37"/>
      <c r="B345" s="37"/>
      <c r="D345" s="37"/>
      <c r="E345" s="34"/>
      <c r="F345" s="34"/>
      <c r="G345" s="38"/>
      <c r="H345" s="38"/>
      <c r="I345" s="38"/>
      <c r="J345" s="38"/>
    </row>
    <row r="346" spans="1:10" ht="15.75" customHeight="1">
      <c r="A346" s="37"/>
      <c r="B346" s="37"/>
      <c r="D346" s="37"/>
      <c r="E346" s="34"/>
      <c r="F346" s="34"/>
      <c r="G346" s="38"/>
      <c r="H346" s="38"/>
      <c r="I346" s="38"/>
      <c r="J346" s="38"/>
    </row>
    <row r="347" spans="1:10" ht="15.75" customHeight="1">
      <c r="A347" s="37"/>
      <c r="B347" s="37"/>
      <c r="D347" s="37"/>
      <c r="E347" s="34"/>
      <c r="F347" s="34"/>
      <c r="G347" s="38"/>
      <c r="H347" s="38"/>
      <c r="I347" s="38"/>
      <c r="J347" s="38"/>
    </row>
    <row r="348" spans="1:10" ht="15.75" customHeight="1">
      <c r="A348" s="37"/>
      <c r="B348" s="37"/>
      <c r="D348" s="37"/>
      <c r="E348" s="34"/>
      <c r="F348" s="34"/>
      <c r="G348" s="38"/>
      <c r="H348" s="38"/>
      <c r="I348" s="38"/>
      <c r="J348" s="38"/>
    </row>
    <row r="349" spans="1:10" ht="15.75" customHeight="1">
      <c r="A349" s="37"/>
      <c r="B349" s="37"/>
      <c r="D349" s="37"/>
      <c r="E349" s="34"/>
      <c r="F349" s="34"/>
      <c r="G349" s="38"/>
      <c r="H349" s="38"/>
      <c r="I349" s="38"/>
      <c r="J349" s="38"/>
    </row>
    <row r="350" spans="1:10" ht="15.75" customHeight="1">
      <c r="A350" s="37"/>
      <c r="B350" s="37"/>
      <c r="D350" s="37"/>
      <c r="E350" s="34"/>
      <c r="F350" s="34"/>
      <c r="G350" s="38"/>
      <c r="H350" s="38"/>
      <c r="I350" s="38"/>
      <c r="J350" s="38"/>
    </row>
    <row r="351" spans="1:10" ht="15.75" customHeight="1">
      <c r="A351" s="37"/>
      <c r="B351" s="37"/>
      <c r="D351" s="37"/>
      <c r="E351" s="34"/>
      <c r="F351" s="34"/>
      <c r="G351" s="38"/>
      <c r="H351" s="38"/>
      <c r="I351" s="38"/>
      <c r="J351" s="38"/>
    </row>
    <row r="352" spans="1:10" ht="15.75" customHeight="1">
      <c r="A352" s="37"/>
      <c r="B352" s="37"/>
      <c r="D352" s="37"/>
      <c r="E352" s="34"/>
      <c r="F352" s="34"/>
      <c r="G352" s="38"/>
      <c r="H352" s="38"/>
      <c r="I352" s="38"/>
      <c r="J352" s="38"/>
    </row>
    <row r="353" spans="1:10" ht="15.75" customHeight="1">
      <c r="A353" s="37"/>
      <c r="B353" s="37"/>
      <c r="D353" s="37"/>
      <c r="E353" s="34"/>
      <c r="F353" s="34"/>
      <c r="G353" s="38"/>
      <c r="H353" s="38"/>
      <c r="I353" s="38"/>
      <c r="J353" s="38"/>
    </row>
    <row r="354" spans="1:10" ht="15.75" customHeight="1">
      <c r="A354" s="37"/>
      <c r="B354" s="37"/>
      <c r="D354" s="37"/>
      <c r="E354" s="34"/>
      <c r="F354" s="34"/>
      <c r="G354" s="38"/>
      <c r="H354" s="38"/>
      <c r="I354" s="38"/>
      <c r="J354" s="38"/>
    </row>
    <row r="355" spans="1:10" ht="15.75" customHeight="1">
      <c r="A355" s="37"/>
      <c r="B355" s="37"/>
      <c r="D355" s="37"/>
      <c r="E355" s="34"/>
      <c r="F355" s="34"/>
      <c r="G355" s="38"/>
      <c r="H355" s="38"/>
      <c r="I355" s="38"/>
      <c r="J355" s="38"/>
    </row>
    <row r="356" spans="1:10" ht="15.75" customHeight="1">
      <c r="A356" s="37"/>
      <c r="B356" s="37"/>
      <c r="D356" s="37"/>
      <c r="E356" s="34"/>
      <c r="F356" s="34"/>
      <c r="G356" s="38"/>
      <c r="H356" s="38"/>
      <c r="I356" s="38"/>
      <c r="J356" s="38"/>
    </row>
    <row r="357" spans="1:10" ht="15.75" customHeight="1">
      <c r="A357" s="37"/>
      <c r="B357" s="37"/>
      <c r="D357" s="37"/>
      <c r="E357" s="34"/>
      <c r="F357" s="34"/>
      <c r="G357" s="38"/>
      <c r="H357" s="38"/>
      <c r="I357" s="38"/>
      <c r="J357" s="38"/>
    </row>
    <row r="358" spans="1:10" ht="15.75" customHeight="1">
      <c r="A358" s="37"/>
      <c r="B358" s="37"/>
      <c r="D358" s="37"/>
      <c r="E358" s="34"/>
      <c r="F358" s="34"/>
      <c r="G358" s="38"/>
      <c r="H358" s="38"/>
      <c r="I358" s="38"/>
      <c r="J358" s="38"/>
    </row>
    <row r="359" spans="1:10" ht="15.75" customHeight="1">
      <c r="A359" s="37"/>
      <c r="B359" s="37"/>
      <c r="D359" s="37"/>
      <c r="E359" s="34"/>
      <c r="F359" s="34"/>
      <c r="G359" s="38"/>
      <c r="H359" s="38"/>
      <c r="I359" s="38"/>
      <c r="J359" s="38"/>
    </row>
    <row r="360" spans="1:10" ht="15.75" customHeight="1">
      <c r="A360" s="37"/>
      <c r="B360" s="37"/>
      <c r="D360" s="37"/>
      <c r="E360" s="34"/>
      <c r="F360" s="34"/>
      <c r="G360" s="38"/>
      <c r="H360" s="38"/>
      <c r="I360" s="38"/>
      <c r="J360" s="38"/>
    </row>
    <row r="361" spans="1:10" ht="15.75" customHeight="1">
      <c r="A361" s="37"/>
      <c r="B361" s="37"/>
      <c r="D361" s="37"/>
      <c r="E361" s="34"/>
      <c r="F361" s="34"/>
      <c r="G361" s="38"/>
      <c r="H361" s="38"/>
      <c r="I361" s="38"/>
      <c r="J361" s="38"/>
    </row>
    <row r="362" spans="1:10" ht="15.75" customHeight="1">
      <c r="A362" s="37"/>
      <c r="B362" s="37"/>
      <c r="D362" s="37"/>
      <c r="E362" s="34"/>
      <c r="F362" s="34"/>
      <c r="G362" s="38"/>
      <c r="H362" s="38"/>
      <c r="I362" s="38"/>
      <c r="J362" s="38"/>
    </row>
    <row r="363" spans="1:10" ht="15.75" customHeight="1">
      <c r="A363" s="37"/>
      <c r="B363" s="37"/>
      <c r="D363" s="37"/>
      <c r="E363" s="34"/>
      <c r="F363" s="34"/>
      <c r="G363" s="38"/>
      <c r="H363" s="38"/>
      <c r="I363" s="38"/>
      <c r="J363" s="38"/>
    </row>
    <row r="364" spans="1:10" ht="15.75" customHeight="1">
      <c r="A364" s="37"/>
      <c r="B364" s="37"/>
      <c r="D364" s="37"/>
      <c r="E364" s="34"/>
      <c r="F364" s="34"/>
      <c r="G364" s="38"/>
      <c r="H364" s="38"/>
      <c r="I364" s="38"/>
      <c r="J364" s="38"/>
    </row>
    <row r="365" spans="1:10" ht="15.75" customHeight="1">
      <c r="A365" s="37"/>
      <c r="B365" s="37"/>
      <c r="D365" s="37"/>
      <c r="E365" s="34"/>
      <c r="F365" s="34"/>
      <c r="G365" s="38"/>
      <c r="H365" s="38"/>
      <c r="I365" s="38"/>
      <c r="J365" s="38"/>
    </row>
    <row r="366" spans="1:10" ht="15.75" customHeight="1">
      <c r="A366" s="37"/>
      <c r="B366" s="37"/>
      <c r="D366" s="37"/>
      <c r="E366" s="34"/>
      <c r="F366" s="34"/>
      <c r="G366" s="38"/>
      <c r="H366" s="38"/>
      <c r="I366" s="38"/>
      <c r="J366" s="38"/>
    </row>
    <row r="367" spans="1:10" ht="15.75" customHeight="1">
      <c r="A367" s="37"/>
      <c r="B367" s="37"/>
      <c r="D367" s="37"/>
      <c r="E367" s="34"/>
      <c r="F367" s="34"/>
      <c r="G367" s="38"/>
      <c r="H367" s="38"/>
      <c r="I367" s="38"/>
      <c r="J367" s="38"/>
    </row>
    <row r="368" spans="1:10" ht="15.75" customHeight="1">
      <c r="A368" s="37"/>
      <c r="B368" s="37"/>
      <c r="D368" s="37"/>
      <c r="E368" s="34"/>
      <c r="F368" s="34"/>
      <c r="G368" s="38"/>
      <c r="H368" s="38"/>
      <c r="I368" s="38"/>
      <c r="J368" s="38"/>
    </row>
    <row r="369" spans="1:10" ht="15.75" customHeight="1">
      <c r="A369" s="37"/>
      <c r="B369" s="37"/>
      <c r="D369" s="37"/>
      <c r="E369" s="34"/>
      <c r="F369" s="34"/>
      <c r="G369" s="38"/>
      <c r="H369" s="38"/>
      <c r="I369" s="38"/>
      <c r="J369" s="38"/>
    </row>
    <row r="370" spans="1:10" ht="15.75" customHeight="1">
      <c r="A370" s="37"/>
      <c r="B370" s="37"/>
      <c r="D370" s="37"/>
      <c r="E370" s="34"/>
      <c r="F370" s="34"/>
      <c r="G370" s="38"/>
      <c r="H370" s="38"/>
      <c r="I370" s="38"/>
      <c r="J370" s="38"/>
    </row>
    <row r="371" spans="1:10" ht="15.75" customHeight="1">
      <c r="A371" s="37"/>
      <c r="B371" s="37"/>
      <c r="D371" s="37"/>
      <c r="E371" s="34"/>
      <c r="F371" s="34"/>
      <c r="G371" s="38"/>
      <c r="H371" s="38"/>
      <c r="I371" s="38"/>
      <c r="J371" s="38"/>
    </row>
    <row r="372" spans="1:10" ht="15.75" customHeight="1">
      <c r="A372" s="37"/>
      <c r="B372" s="37"/>
      <c r="D372" s="37"/>
      <c r="E372" s="34"/>
      <c r="F372" s="34"/>
      <c r="G372" s="38"/>
      <c r="H372" s="38"/>
      <c r="I372" s="38"/>
      <c r="J372" s="38"/>
    </row>
    <row r="373" spans="1:10" ht="15.75" customHeight="1">
      <c r="A373" s="37"/>
      <c r="B373" s="37"/>
      <c r="D373" s="37"/>
      <c r="E373" s="34"/>
      <c r="F373" s="34"/>
      <c r="G373" s="38"/>
      <c r="H373" s="38"/>
      <c r="I373" s="38"/>
      <c r="J373" s="38"/>
    </row>
    <row r="374" spans="1:10" ht="15.75" customHeight="1">
      <c r="A374" s="37"/>
      <c r="B374" s="37"/>
      <c r="D374" s="37"/>
      <c r="E374" s="34"/>
      <c r="F374" s="34"/>
      <c r="G374" s="38"/>
      <c r="H374" s="38"/>
      <c r="I374" s="38"/>
      <c r="J374" s="38"/>
    </row>
    <row r="375" spans="1:10" ht="15.75" customHeight="1">
      <c r="A375" s="37"/>
      <c r="B375" s="37"/>
      <c r="D375" s="37"/>
      <c r="E375" s="34"/>
      <c r="F375" s="34"/>
      <c r="G375" s="38"/>
      <c r="H375" s="38"/>
      <c r="I375" s="38"/>
      <c r="J375" s="38"/>
    </row>
    <row r="376" spans="1:10" ht="15.75" customHeight="1">
      <c r="A376" s="37"/>
      <c r="B376" s="37"/>
      <c r="D376" s="37"/>
      <c r="E376" s="34"/>
      <c r="F376" s="34"/>
      <c r="G376" s="38"/>
      <c r="H376" s="38"/>
      <c r="I376" s="38"/>
      <c r="J376" s="38"/>
    </row>
    <row r="377" spans="1:10" ht="15.75" customHeight="1">
      <c r="A377" s="37"/>
      <c r="B377" s="37"/>
      <c r="D377" s="37"/>
      <c r="E377" s="34"/>
      <c r="F377" s="34"/>
      <c r="G377" s="38"/>
      <c r="H377" s="38"/>
      <c r="I377" s="38"/>
      <c r="J377" s="38"/>
    </row>
    <row r="378" spans="1:10" ht="15.75" customHeight="1">
      <c r="A378" s="37"/>
      <c r="B378" s="37"/>
      <c r="D378" s="37"/>
      <c r="E378" s="34"/>
      <c r="F378" s="34"/>
      <c r="G378" s="38"/>
      <c r="H378" s="38"/>
      <c r="I378" s="38"/>
      <c r="J378" s="38"/>
    </row>
    <row r="379" spans="1:10" ht="15.75" customHeight="1">
      <c r="A379" s="37"/>
      <c r="B379" s="37"/>
      <c r="D379" s="37"/>
      <c r="E379" s="34"/>
      <c r="F379" s="34"/>
      <c r="G379" s="38"/>
      <c r="H379" s="38"/>
      <c r="I379" s="38"/>
      <c r="J379" s="38"/>
    </row>
    <row r="380" spans="1:10" ht="15.75" customHeight="1">
      <c r="A380" s="37"/>
      <c r="B380" s="37"/>
      <c r="D380" s="37"/>
      <c r="E380" s="34"/>
      <c r="F380" s="34"/>
      <c r="G380" s="38"/>
      <c r="H380" s="38"/>
      <c r="I380" s="38"/>
      <c r="J380" s="38"/>
    </row>
    <row r="381" spans="1:10" ht="15.75" customHeight="1">
      <c r="A381" s="37"/>
      <c r="B381" s="37"/>
      <c r="D381" s="37"/>
      <c r="E381" s="34"/>
      <c r="F381" s="34"/>
      <c r="G381" s="38"/>
      <c r="H381" s="38"/>
      <c r="I381" s="38"/>
      <c r="J381" s="38"/>
    </row>
    <row r="382" spans="1:10" ht="15.75" customHeight="1">
      <c r="A382" s="37"/>
      <c r="B382" s="37"/>
      <c r="D382" s="37"/>
      <c r="E382" s="34"/>
      <c r="F382" s="34"/>
      <c r="G382" s="38"/>
      <c r="H382" s="38"/>
      <c r="I382" s="38"/>
      <c r="J382" s="38"/>
    </row>
    <row r="383" spans="1:10" ht="15.75" customHeight="1">
      <c r="A383" s="37"/>
      <c r="B383" s="37"/>
      <c r="D383" s="37"/>
      <c r="E383" s="34"/>
      <c r="F383" s="34"/>
      <c r="G383" s="38"/>
      <c r="H383" s="38"/>
      <c r="I383" s="38"/>
      <c r="J383" s="38"/>
    </row>
    <row r="384" spans="1:10" ht="15.75" customHeight="1">
      <c r="A384" s="37"/>
      <c r="B384" s="37"/>
      <c r="D384" s="37"/>
      <c r="E384" s="34"/>
      <c r="F384" s="34"/>
      <c r="G384" s="38"/>
      <c r="H384" s="38"/>
      <c r="I384" s="38"/>
      <c r="J384" s="38"/>
    </row>
    <row r="385" spans="1:10" ht="15.75" customHeight="1">
      <c r="A385" s="37"/>
      <c r="B385" s="37"/>
      <c r="D385" s="37"/>
      <c r="E385" s="34"/>
      <c r="F385" s="34"/>
      <c r="G385" s="38"/>
      <c r="H385" s="38"/>
      <c r="I385" s="38"/>
      <c r="J385" s="38"/>
    </row>
    <row r="386" spans="1:10" ht="15.75" customHeight="1">
      <c r="A386" s="37"/>
      <c r="B386" s="37"/>
      <c r="D386" s="37"/>
      <c r="E386" s="34"/>
      <c r="F386" s="34"/>
      <c r="G386" s="38"/>
      <c r="H386" s="38"/>
      <c r="I386" s="38"/>
      <c r="J386" s="38"/>
    </row>
    <row r="387" spans="1:10" ht="15.75" customHeight="1">
      <c r="A387" s="37"/>
      <c r="B387" s="37"/>
      <c r="D387" s="37"/>
      <c r="E387" s="34"/>
      <c r="F387" s="34"/>
      <c r="G387" s="38"/>
      <c r="H387" s="38"/>
      <c r="I387" s="38"/>
      <c r="J387" s="38"/>
    </row>
    <row r="388" spans="1:10" ht="15.75" customHeight="1">
      <c r="A388" s="37"/>
      <c r="B388" s="37"/>
      <c r="D388" s="37"/>
      <c r="E388" s="34"/>
      <c r="F388" s="34"/>
      <c r="G388" s="38"/>
      <c r="H388" s="38"/>
      <c r="I388" s="38"/>
      <c r="J388" s="38"/>
    </row>
    <row r="389" spans="1:10" ht="15.75" customHeight="1">
      <c r="A389" s="37"/>
      <c r="B389" s="37"/>
      <c r="D389" s="37"/>
      <c r="E389" s="34"/>
      <c r="F389" s="34"/>
      <c r="G389" s="38"/>
      <c r="H389" s="38"/>
      <c r="I389" s="38"/>
      <c r="J389" s="38"/>
    </row>
    <row r="390" spans="1:10" ht="15.75" customHeight="1">
      <c r="A390" s="37"/>
      <c r="B390" s="37"/>
      <c r="D390" s="37"/>
      <c r="E390" s="34"/>
      <c r="F390" s="34"/>
      <c r="G390" s="38"/>
      <c r="H390" s="38"/>
      <c r="I390" s="38"/>
      <c r="J390" s="38"/>
    </row>
    <row r="391" spans="1:10" ht="15.75" customHeight="1">
      <c r="A391" s="37"/>
      <c r="B391" s="37"/>
      <c r="D391" s="37"/>
      <c r="E391" s="34"/>
      <c r="F391" s="34"/>
      <c r="G391" s="38"/>
      <c r="H391" s="38"/>
      <c r="I391" s="38"/>
      <c r="J391" s="38"/>
    </row>
    <row r="392" spans="1:10" ht="15.75" customHeight="1">
      <c r="A392" s="37"/>
      <c r="B392" s="37"/>
      <c r="D392" s="37"/>
      <c r="E392" s="34"/>
      <c r="F392" s="34"/>
      <c r="G392" s="38"/>
      <c r="H392" s="38"/>
      <c r="I392" s="38"/>
      <c r="J392" s="38"/>
    </row>
    <row r="393" spans="1:10" ht="15.75" customHeight="1">
      <c r="A393" s="37"/>
      <c r="B393" s="37"/>
      <c r="D393" s="37"/>
      <c r="E393" s="34"/>
      <c r="F393" s="34"/>
      <c r="G393" s="38"/>
      <c r="H393" s="38"/>
      <c r="I393" s="38"/>
      <c r="J393" s="38"/>
    </row>
    <row r="394" spans="1:10" ht="15.75" customHeight="1">
      <c r="A394" s="37"/>
      <c r="B394" s="37"/>
      <c r="D394" s="37"/>
      <c r="E394" s="34"/>
      <c r="F394" s="34"/>
      <c r="G394" s="38"/>
      <c r="H394" s="38"/>
      <c r="I394" s="38"/>
      <c r="J394" s="38"/>
    </row>
    <row r="395" spans="1:10" ht="15.75" customHeight="1">
      <c r="A395" s="37"/>
      <c r="B395" s="37"/>
      <c r="D395" s="37"/>
      <c r="E395" s="34"/>
      <c r="F395" s="34"/>
      <c r="G395" s="38"/>
      <c r="H395" s="38"/>
      <c r="I395" s="38"/>
      <c r="J395" s="38"/>
    </row>
    <row r="396" spans="1:10" ht="15.75" customHeight="1">
      <c r="A396" s="37"/>
      <c r="B396" s="37"/>
      <c r="D396" s="37"/>
      <c r="E396" s="34"/>
      <c r="F396" s="34"/>
      <c r="G396" s="38"/>
      <c r="H396" s="38"/>
      <c r="I396" s="38"/>
      <c r="J396" s="38"/>
    </row>
    <row r="397" spans="1:10" ht="15.75" customHeight="1">
      <c r="A397" s="37"/>
      <c r="B397" s="37"/>
      <c r="D397" s="37"/>
      <c r="E397" s="34"/>
      <c r="F397" s="34"/>
      <c r="G397" s="38"/>
      <c r="H397" s="38"/>
      <c r="I397" s="38"/>
      <c r="J397" s="38"/>
    </row>
    <row r="398" spans="1:10" ht="15.75" customHeight="1">
      <c r="A398" s="37"/>
      <c r="B398" s="37"/>
      <c r="D398" s="37"/>
      <c r="E398" s="34"/>
      <c r="F398" s="34"/>
      <c r="G398" s="38"/>
      <c r="H398" s="38"/>
      <c r="I398" s="38"/>
      <c r="J398" s="38"/>
    </row>
    <row r="399" spans="1:10" ht="15.75" customHeight="1">
      <c r="A399" s="37"/>
      <c r="B399" s="37"/>
      <c r="D399" s="37"/>
      <c r="E399" s="34"/>
      <c r="F399" s="34"/>
      <c r="G399" s="38"/>
      <c r="H399" s="38"/>
      <c r="I399" s="38"/>
      <c r="J399" s="38"/>
    </row>
    <row r="400" spans="1:10" ht="15.75" customHeight="1">
      <c r="A400" s="37"/>
      <c r="B400" s="37"/>
      <c r="D400" s="37"/>
      <c r="E400" s="34"/>
      <c r="F400" s="34"/>
      <c r="G400" s="38"/>
      <c r="H400" s="38"/>
      <c r="I400" s="38"/>
      <c r="J400" s="38"/>
    </row>
    <row r="401" spans="1:10" ht="15.75" customHeight="1">
      <c r="A401" s="37"/>
      <c r="B401" s="37"/>
      <c r="D401" s="37"/>
      <c r="E401" s="34"/>
      <c r="F401" s="34"/>
      <c r="G401" s="38"/>
      <c r="H401" s="38"/>
      <c r="I401" s="38"/>
      <c r="J401" s="38"/>
    </row>
    <row r="402" spans="1:10" ht="15.75" customHeight="1">
      <c r="A402" s="37"/>
      <c r="B402" s="37"/>
      <c r="D402" s="37"/>
      <c r="E402" s="34"/>
      <c r="F402" s="34"/>
      <c r="G402" s="38"/>
      <c r="H402" s="38"/>
      <c r="I402" s="38"/>
      <c r="J402" s="38"/>
    </row>
    <row r="403" spans="1:10" ht="15.75" customHeight="1">
      <c r="A403" s="37"/>
      <c r="B403" s="37"/>
      <c r="D403" s="37"/>
      <c r="E403" s="34"/>
      <c r="F403" s="34"/>
      <c r="G403" s="38"/>
      <c r="H403" s="38"/>
      <c r="I403" s="38"/>
      <c r="J403" s="38"/>
    </row>
    <row r="404" spans="1:10" ht="15.75" customHeight="1">
      <c r="A404" s="37"/>
      <c r="B404" s="37"/>
      <c r="D404" s="37"/>
      <c r="E404" s="34"/>
      <c r="F404" s="34"/>
      <c r="G404" s="38"/>
      <c r="H404" s="38"/>
      <c r="I404" s="38"/>
      <c r="J404" s="38"/>
    </row>
    <row r="405" spans="1:10" ht="15.75" customHeight="1">
      <c r="A405" s="37"/>
      <c r="B405" s="37"/>
      <c r="D405" s="37"/>
      <c r="E405" s="34"/>
      <c r="F405" s="34"/>
      <c r="G405" s="38"/>
      <c r="H405" s="38"/>
      <c r="I405" s="38"/>
      <c r="J405" s="38"/>
    </row>
    <row r="406" spans="1:10" ht="15.75" customHeight="1">
      <c r="A406" s="37"/>
      <c r="B406" s="37"/>
      <c r="D406" s="37"/>
      <c r="E406" s="34"/>
      <c r="F406" s="34"/>
      <c r="G406" s="38"/>
      <c r="H406" s="38"/>
      <c r="I406" s="38"/>
      <c r="J406" s="38"/>
    </row>
    <row r="407" spans="1:10" ht="15.75" customHeight="1">
      <c r="A407" s="37"/>
      <c r="B407" s="37"/>
      <c r="D407" s="37"/>
      <c r="E407" s="34"/>
      <c r="F407" s="34"/>
      <c r="G407" s="38"/>
      <c r="H407" s="38"/>
      <c r="I407" s="38"/>
      <c r="J407" s="38"/>
    </row>
    <row r="408" spans="1:10" ht="15.75" customHeight="1">
      <c r="A408" s="37"/>
      <c r="B408" s="37"/>
      <c r="D408" s="37"/>
      <c r="E408" s="34"/>
      <c r="F408" s="34"/>
      <c r="G408" s="38"/>
      <c r="H408" s="38"/>
      <c r="I408" s="38"/>
      <c r="J408" s="38"/>
    </row>
    <row r="409" spans="1:10" ht="15.75" customHeight="1">
      <c r="A409" s="37"/>
      <c r="B409" s="37"/>
      <c r="D409" s="37"/>
      <c r="E409" s="34"/>
      <c r="F409" s="34"/>
      <c r="G409" s="38"/>
      <c r="H409" s="38"/>
      <c r="I409" s="38"/>
      <c r="J409" s="38"/>
    </row>
    <row r="410" spans="1:10" ht="15.75" customHeight="1">
      <c r="A410" s="37"/>
      <c r="B410" s="37"/>
      <c r="D410" s="37"/>
      <c r="E410" s="34"/>
      <c r="F410" s="34"/>
      <c r="G410" s="38"/>
      <c r="H410" s="38"/>
      <c r="I410" s="38"/>
      <c r="J410" s="38"/>
    </row>
    <row r="411" spans="1:10" ht="15.75" customHeight="1">
      <c r="A411" s="37"/>
      <c r="B411" s="37"/>
      <c r="D411" s="37"/>
      <c r="E411" s="34"/>
      <c r="F411" s="34"/>
      <c r="G411" s="38"/>
      <c r="H411" s="38"/>
      <c r="I411" s="38"/>
      <c r="J411" s="38"/>
    </row>
    <row r="412" spans="1:10" ht="15.75" customHeight="1">
      <c r="A412" s="37"/>
      <c r="B412" s="37"/>
      <c r="D412" s="37"/>
      <c r="E412" s="34"/>
      <c r="F412" s="34"/>
      <c r="G412" s="38"/>
      <c r="H412" s="38"/>
      <c r="I412" s="38"/>
      <c r="J412" s="38"/>
    </row>
    <row r="413" spans="1:10" ht="15.75" customHeight="1">
      <c r="A413" s="37"/>
      <c r="B413" s="37"/>
      <c r="D413" s="37"/>
      <c r="E413" s="34"/>
      <c r="F413" s="34"/>
      <c r="G413" s="38"/>
      <c r="H413" s="38"/>
      <c r="I413" s="38"/>
      <c r="J413" s="38"/>
    </row>
    <row r="414" spans="1:10" ht="15.75" customHeight="1">
      <c r="A414" s="37"/>
      <c r="B414" s="37"/>
      <c r="D414" s="37"/>
      <c r="E414" s="34"/>
      <c r="F414" s="34"/>
      <c r="G414" s="38"/>
      <c r="H414" s="38"/>
      <c r="I414" s="38"/>
      <c r="J414" s="38"/>
    </row>
    <row r="415" spans="1:10" ht="15.75" customHeight="1">
      <c r="A415" s="37"/>
      <c r="B415" s="37"/>
      <c r="D415" s="37"/>
      <c r="E415" s="34"/>
      <c r="F415" s="34"/>
      <c r="G415" s="38"/>
      <c r="H415" s="38"/>
      <c r="I415" s="38"/>
      <c r="J415" s="38"/>
    </row>
    <row r="416" spans="1:10" ht="15.75" customHeight="1">
      <c r="A416" s="37"/>
      <c r="B416" s="37"/>
      <c r="D416" s="37"/>
      <c r="E416" s="34"/>
      <c r="F416" s="34"/>
      <c r="G416" s="38"/>
      <c r="H416" s="38"/>
      <c r="I416" s="38"/>
      <c r="J416" s="38"/>
    </row>
    <row r="417" spans="1:10" ht="15.75" customHeight="1">
      <c r="A417" s="37"/>
      <c r="B417" s="37"/>
      <c r="D417" s="37"/>
      <c r="E417" s="34"/>
      <c r="F417" s="34"/>
      <c r="G417" s="38"/>
      <c r="H417" s="38"/>
      <c r="I417" s="38"/>
      <c r="J417" s="38"/>
    </row>
    <row r="418" spans="1:10" ht="15.75" customHeight="1">
      <c r="A418" s="37"/>
      <c r="B418" s="37"/>
      <c r="D418" s="37"/>
      <c r="E418" s="34"/>
      <c r="F418" s="34"/>
      <c r="G418" s="38"/>
      <c r="H418" s="38"/>
      <c r="I418" s="38"/>
      <c r="J418" s="38"/>
    </row>
    <row r="419" spans="1:10" ht="15.75" customHeight="1">
      <c r="A419" s="37"/>
      <c r="B419" s="37"/>
      <c r="D419" s="37"/>
      <c r="E419" s="34"/>
      <c r="F419" s="34"/>
      <c r="G419" s="38"/>
      <c r="H419" s="38"/>
      <c r="I419" s="38"/>
      <c r="J419" s="38"/>
    </row>
    <row r="420" spans="1:10" ht="15.75" customHeight="1">
      <c r="A420" s="37"/>
      <c r="B420" s="37"/>
      <c r="D420" s="37"/>
      <c r="E420" s="34"/>
      <c r="F420" s="34"/>
      <c r="G420" s="38"/>
      <c r="H420" s="38"/>
      <c r="I420" s="38"/>
      <c r="J420" s="38"/>
    </row>
    <row r="421" spans="1:10" ht="15.75" customHeight="1">
      <c r="A421" s="37"/>
      <c r="B421" s="37"/>
      <c r="D421" s="37"/>
      <c r="E421" s="34"/>
      <c r="F421" s="34"/>
      <c r="G421" s="38"/>
      <c r="H421" s="38"/>
      <c r="I421" s="38"/>
      <c r="J421" s="38"/>
    </row>
    <row r="422" spans="1:10" ht="15.75" customHeight="1">
      <c r="A422" s="37"/>
      <c r="B422" s="37"/>
      <c r="D422" s="37"/>
      <c r="E422" s="34"/>
      <c r="F422" s="34"/>
      <c r="G422" s="38"/>
      <c r="H422" s="38"/>
      <c r="I422" s="38"/>
      <c r="J422" s="38"/>
    </row>
    <row r="423" spans="1:10" ht="15.75" customHeight="1">
      <c r="A423" s="37"/>
      <c r="B423" s="37"/>
      <c r="D423" s="37"/>
      <c r="E423" s="34"/>
      <c r="F423" s="34"/>
      <c r="G423" s="38"/>
      <c r="H423" s="38"/>
      <c r="I423" s="38"/>
      <c r="J423" s="38"/>
    </row>
    <row r="424" spans="1:10" ht="15.75" customHeight="1">
      <c r="A424" s="37"/>
      <c r="B424" s="37"/>
      <c r="D424" s="37"/>
      <c r="E424" s="34"/>
      <c r="F424" s="34"/>
      <c r="G424" s="38"/>
      <c r="H424" s="38"/>
      <c r="I424" s="38"/>
      <c r="J424" s="38"/>
    </row>
    <row r="425" spans="1:10" ht="15.75" customHeight="1">
      <c r="A425" s="37"/>
      <c r="B425" s="37"/>
      <c r="D425" s="37"/>
      <c r="E425" s="34"/>
      <c r="F425" s="34"/>
      <c r="G425" s="38"/>
      <c r="H425" s="38"/>
      <c r="I425" s="38"/>
      <c r="J425" s="38"/>
    </row>
    <row r="426" spans="1:10" ht="15.75" customHeight="1">
      <c r="A426" s="37"/>
      <c r="B426" s="37"/>
      <c r="D426" s="37"/>
      <c r="E426" s="34"/>
      <c r="F426" s="34"/>
      <c r="G426" s="38"/>
      <c r="H426" s="38"/>
      <c r="I426" s="38"/>
      <c r="J426" s="38"/>
    </row>
    <row r="427" spans="1:10" ht="15.75" customHeight="1">
      <c r="A427" s="37"/>
      <c r="B427" s="37"/>
      <c r="D427" s="37"/>
      <c r="E427" s="34"/>
      <c r="F427" s="34"/>
      <c r="G427" s="38"/>
      <c r="H427" s="38"/>
      <c r="I427" s="38"/>
      <c r="J427" s="38"/>
    </row>
    <row r="428" spans="1:10" ht="15.75" customHeight="1">
      <c r="A428" s="37"/>
      <c r="B428" s="37"/>
      <c r="D428" s="37"/>
      <c r="E428" s="34"/>
      <c r="F428" s="34"/>
      <c r="G428" s="38"/>
      <c r="H428" s="38"/>
      <c r="I428" s="38"/>
      <c r="J428" s="38"/>
    </row>
    <row r="429" spans="1:10" ht="15.75" customHeight="1">
      <c r="A429" s="37"/>
      <c r="B429" s="37"/>
      <c r="D429" s="37"/>
      <c r="E429" s="34"/>
      <c r="F429" s="34"/>
      <c r="G429" s="38"/>
      <c r="H429" s="38"/>
      <c r="I429" s="38"/>
      <c r="J429" s="38"/>
    </row>
    <row r="430" spans="1:10" ht="15.75" customHeight="1">
      <c r="A430" s="37"/>
      <c r="B430" s="37"/>
      <c r="D430" s="37"/>
      <c r="E430" s="34"/>
      <c r="F430" s="34"/>
      <c r="G430" s="38"/>
      <c r="H430" s="38"/>
      <c r="I430" s="38"/>
      <c r="J430" s="38"/>
    </row>
    <row r="431" spans="1:10" ht="15.75" customHeight="1">
      <c r="A431" s="37"/>
      <c r="B431" s="37"/>
      <c r="D431" s="37"/>
      <c r="E431" s="34"/>
      <c r="F431" s="34"/>
      <c r="G431" s="38"/>
      <c r="H431" s="38"/>
      <c r="I431" s="38"/>
      <c r="J431" s="38"/>
    </row>
    <row r="432" spans="1:10" ht="15.75" customHeight="1">
      <c r="A432" s="37"/>
      <c r="B432" s="37"/>
      <c r="D432" s="37"/>
      <c r="E432" s="34"/>
      <c r="F432" s="34"/>
      <c r="G432" s="38"/>
      <c r="H432" s="38"/>
      <c r="I432" s="38"/>
      <c r="J432" s="38"/>
    </row>
    <row r="433" spans="1:10" ht="15.75" customHeight="1">
      <c r="A433" s="37"/>
      <c r="B433" s="37"/>
      <c r="D433" s="37"/>
      <c r="E433" s="34"/>
      <c r="F433" s="34"/>
      <c r="G433" s="38"/>
      <c r="H433" s="38"/>
      <c r="I433" s="38"/>
      <c r="J433" s="38"/>
    </row>
    <row r="434" spans="1:10" ht="15.75" customHeight="1">
      <c r="A434" s="37"/>
      <c r="B434" s="37"/>
      <c r="D434" s="37"/>
      <c r="E434" s="34"/>
      <c r="F434" s="34"/>
      <c r="G434" s="38"/>
      <c r="H434" s="38"/>
      <c r="I434" s="38"/>
      <c r="J434" s="38"/>
    </row>
    <row r="435" spans="1:10" ht="15.75" customHeight="1">
      <c r="A435" s="37"/>
      <c r="B435" s="37"/>
      <c r="D435" s="37"/>
      <c r="E435" s="34"/>
      <c r="F435" s="34"/>
      <c r="G435" s="38"/>
      <c r="H435" s="38"/>
      <c r="I435" s="38"/>
      <c r="J435" s="38"/>
    </row>
    <row r="436" spans="1:10" ht="15.75" customHeight="1">
      <c r="A436" s="37"/>
      <c r="B436" s="37"/>
      <c r="D436" s="37"/>
      <c r="E436" s="34"/>
      <c r="F436" s="34"/>
      <c r="G436" s="38"/>
      <c r="H436" s="38"/>
      <c r="I436" s="38"/>
      <c r="J436" s="38"/>
    </row>
    <row r="437" spans="1:10" ht="15.75" customHeight="1">
      <c r="A437" s="37"/>
      <c r="B437" s="37"/>
      <c r="D437" s="37"/>
      <c r="E437" s="34"/>
      <c r="F437" s="34"/>
      <c r="G437" s="38"/>
      <c r="H437" s="38"/>
      <c r="I437" s="38"/>
      <c r="J437" s="38"/>
    </row>
    <row r="438" spans="1:10" ht="15.75" customHeight="1">
      <c r="A438" s="37"/>
      <c r="B438" s="37"/>
      <c r="D438" s="37"/>
      <c r="E438" s="34"/>
      <c r="F438" s="34"/>
      <c r="G438" s="38"/>
      <c r="H438" s="38"/>
      <c r="I438" s="38"/>
      <c r="J438" s="38"/>
    </row>
    <row r="439" spans="1:10" ht="15.75" customHeight="1">
      <c r="A439" s="37"/>
      <c r="B439" s="37"/>
      <c r="D439" s="37"/>
      <c r="E439" s="34"/>
      <c r="F439" s="34"/>
      <c r="G439" s="38"/>
      <c r="H439" s="38"/>
      <c r="I439" s="38"/>
      <c r="J439" s="38"/>
    </row>
    <row r="440" spans="1:10" ht="15.75" customHeight="1">
      <c r="A440" s="37"/>
      <c r="B440" s="37"/>
      <c r="D440" s="37"/>
      <c r="E440" s="34"/>
      <c r="F440" s="34"/>
      <c r="G440" s="38"/>
      <c r="H440" s="38"/>
      <c r="I440" s="38"/>
      <c r="J440" s="38"/>
    </row>
    <row r="441" spans="1:10" ht="15.75" customHeight="1">
      <c r="A441" s="37"/>
      <c r="B441" s="37"/>
      <c r="D441" s="37"/>
      <c r="E441" s="34"/>
      <c r="F441" s="34"/>
      <c r="G441" s="38"/>
      <c r="H441" s="38"/>
      <c r="I441" s="38"/>
      <c r="J441" s="38"/>
    </row>
    <row r="442" spans="1:10" ht="15.75" customHeight="1">
      <c r="A442" s="37"/>
      <c r="B442" s="37"/>
      <c r="D442" s="37"/>
      <c r="E442" s="34"/>
      <c r="F442" s="34"/>
      <c r="G442" s="38"/>
      <c r="H442" s="38"/>
      <c r="I442" s="38"/>
      <c r="J442" s="38"/>
    </row>
    <row r="443" spans="1:10" ht="15.75" customHeight="1">
      <c r="A443" s="37"/>
      <c r="B443" s="37"/>
      <c r="D443" s="37"/>
      <c r="E443" s="34"/>
      <c r="F443" s="34"/>
      <c r="G443" s="38"/>
      <c r="H443" s="38"/>
      <c r="I443" s="38"/>
      <c r="J443" s="38"/>
    </row>
    <row r="444" spans="1:10" ht="15.75" customHeight="1">
      <c r="A444" s="37"/>
      <c r="B444" s="37"/>
      <c r="D444" s="37"/>
      <c r="E444" s="34"/>
      <c r="F444" s="34"/>
      <c r="G444" s="38"/>
      <c r="H444" s="38"/>
      <c r="I444" s="38"/>
      <c r="J444" s="38"/>
    </row>
    <row r="445" spans="1:10" ht="15.75" customHeight="1">
      <c r="A445" s="37"/>
      <c r="B445" s="37"/>
      <c r="D445" s="37"/>
      <c r="E445" s="34"/>
      <c r="F445" s="34"/>
      <c r="G445" s="38"/>
      <c r="H445" s="38"/>
      <c r="I445" s="38"/>
      <c r="J445" s="38"/>
    </row>
    <row r="446" spans="1:10" ht="15.75" customHeight="1">
      <c r="A446" s="37"/>
      <c r="B446" s="37"/>
      <c r="D446" s="37"/>
      <c r="E446" s="34"/>
      <c r="F446" s="34"/>
      <c r="G446" s="38"/>
      <c r="H446" s="38"/>
      <c r="I446" s="38"/>
      <c r="J446" s="38"/>
    </row>
    <row r="447" spans="1:10" ht="15.75" customHeight="1">
      <c r="A447" s="37"/>
      <c r="B447" s="37"/>
      <c r="D447" s="37"/>
      <c r="E447" s="34"/>
      <c r="F447" s="34"/>
      <c r="G447" s="38"/>
      <c r="H447" s="38"/>
      <c r="I447" s="38"/>
      <c r="J447" s="38"/>
    </row>
    <row r="448" spans="1:10" ht="15.75" customHeight="1">
      <c r="A448" s="37"/>
      <c r="B448" s="37"/>
      <c r="D448" s="37"/>
      <c r="E448" s="34"/>
      <c r="F448" s="34"/>
      <c r="G448" s="38"/>
      <c r="H448" s="38"/>
      <c r="I448" s="38"/>
      <c r="J448" s="38"/>
    </row>
    <row r="449" spans="1:10" ht="15.75" customHeight="1">
      <c r="A449" s="37"/>
      <c r="B449" s="37"/>
      <c r="D449" s="37"/>
      <c r="E449" s="34"/>
      <c r="F449" s="34"/>
      <c r="G449" s="38"/>
      <c r="H449" s="38"/>
      <c r="I449" s="38"/>
      <c r="J449" s="38"/>
    </row>
    <row r="450" spans="1:10" ht="15.75" customHeight="1">
      <c r="A450" s="37"/>
      <c r="B450" s="37"/>
      <c r="D450" s="37"/>
      <c r="E450" s="34"/>
      <c r="F450" s="34"/>
      <c r="G450" s="38"/>
      <c r="H450" s="38"/>
      <c r="I450" s="38"/>
      <c r="J450" s="38"/>
    </row>
    <row r="451" spans="1:10" ht="15.75" customHeight="1">
      <c r="A451" s="37"/>
      <c r="B451" s="37"/>
      <c r="D451" s="37"/>
      <c r="E451" s="34"/>
      <c r="F451" s="34"/>
      <c r="G451" s="38"/>
      <c r="H451" s="38"/>
      <c r="I451" s="38"/>
      <c r="J451" s="38"/>
    </row>
    <row r="452" spans="1:10" ht="15.75" customHeight="1">
      <c r="A452" s="37"/>
      <c r="B452" s="37"/>
      <c r="D452" s="37"/>
      <c r="E452" s="34"/>
      <c r="F452" s="34"/>
      <c r="G452" s="38"/>
      <c r="H452" s="38"/>
      <c r="I452" s="38"/>
      <c r="J452" s="38"/>
    </row>
    <row r="453" spans="1:10" ht="15.75" customHeight="1">
      <c r="A453" s="37"/>
      <c r="B453" s="37"/>
      <c r="D453" s="37"/>
      <c r="E453" s="34"/>
      <c r="F453" s="34"/>
      <c r="G453" s="38"/>
      <c r="H453" s="38"/>
      <c r="I453" s="38"/>
      <c r="J453" s="38"/>
    </row>
    <row r="454" spans="1:10" ht="15.75" customHeight="1">
      <c r="A454" s="37"/>
      <c r="B454" s="37"/>
      <c r="D454" s="37"/>
      <c r="E454" s="34"/>
      <c r="F454" s="34"/>
      <c r="G454" s="38"/>
      <c r="H454" s="38"/>
      <c r="I454" s="38"/>
      <c r="J454" s="38"/>
    </row>
    <row r="455" spans="1:10" ht="15.75" customHeight="1">
      <c r="A455" s="37"/>
      <c r="B455" s="37"/>
      <c r="D455" s="37"/>
      <c r="E455" s="34"/>
      <c r="F455" s="34"/>
      <c r="G455" s="38"/>
      <c r="H455" s="38"/>
      <c r="I455" s="38"/>
      <c r="J455" s="38"/>
    </row>
    <row r="456" spans="1:10" ht="15.75" customHeight="1">
      <c r="A456" s="37"/>
      <c r="B456" s="37"/>
      <c r="D456" s="37"/>
      <c r="E456" s="34"/>
      <c r="F456" s="34"/>
      <c r="G456" s="38"/>
      <c r="H456" s="38"/>
      <c r="I456" s="38"/>
      <c r="J456" s="38"/>
    </row>
    <row r="457" spans="1:10" ht="15.75" customHeight="1">
      <c r="A457" s="37"/>
      <c r="B457" s="37"/>
      <c r="D457" s="37"/>
      <c r="E457" s="34"/>
      <c r="F457" s="34"/>
      <c r="G457" s="38"/>
      <c r="H457" s="38"/>
      <c r="I457" s="38"/>
      <c r="J457" s="38"/>
    </row>
    <row r="458" spans="1:10" ht="15.75" customHeight="1">
      <c r="A458" s="37"/>
      <c r="B458" s="37"/>
      <c r="D458" s="37"/>
      <c r="E458" s="34"/>
      <c r="F458" s="34"/>
      <c r="G458" s="38"/>
      <c r="H458" s="38"/>
      <c r="I458" s="38"/>
      <c r="J458" s="38"/>
    </row>
    <row r="459" spans="1:10" ht="15.75" customHeight="1">
      <c r="A459" s="37"/>
      <c r="B459" s="37"/>
      <c r="D459" s="37"/>
      <c r="E459" s="34"/>
      <c r="F459" s="34"/>
      <c r="G459" s="38"/>
      <c r="H459" s="38"/>
      <c r="I459" s="38"/>
      <c r="J459" s="38"/>
    </row>
    <row r="460" spans="1:10" ht="15.75" customHeight="1">
      <c r="A460" s="37"/>
      <c r="B460" s="37"/>
      <c r="D460" s="37"/>
      <c r="E460" s="34"/>
      <c r="F460" s="34"/>
      <c r="G460" s="38"/>
      <c r="H460" s="38"/>
      <c r="I460" s="38"/>
      <c r="J460" s="38"/>
    </row>
    <row r="461" spans="1:10" ht="15.75" customHeight="1">
      <c r="A461" s="37"/>
      <c r="B461" s="37"/>
      <c r="D461" s="37"/>
      <c r="E461" s="34"/>
      <c r="F461" s="34"/>
      <c r="G461" s="38"/>
      <c r="H461" s="38"/>
      <c r="I461" s="38"/>
      <c r="J461" s="38"/>
    </row>
    <row r="462" spans="1:10" ht="15.75" customHeight="1">
      <c r="A462" s="37"/>
      <c r="B462" s="37"/>
      <c r="D462" s="37"/>
      <c r="E462" s="34"/>
      <c r="F462" s="34"/>
      <c r="G462" s="38"/>
      <c r="H462" s="38"/>
      <c r="I462" s="38"/>
      <c r="J462" s="38"/>
    </row>
    <row r="463" spans="1:10" ht="15.75" customHeight="1">
      <c r="A463" s="37"/>
      <c r="B463" s="37"/>
      <c r="D463" s="37"/>
      <c r="E463" s="34"/>
      <c r="F463" s="34"/>
      <c r="G463" s="38"/>
      <c r="H463" s="38"/>
      <c r="I463" s="38"/>
      <c r="J463" s="38"/>
    </row>
    <row r="464" spans="1:10" ht="15.75" customHeight="1">
      <c r="A464" s="37"/>
      <c r="B464" s="37"/>
      <c r="D464" s="37"/>
      <c r="E464" s="34"/>
      <c r="F464" s="34"/>
      <c r="G464" s="38"/>
      <c r="H464" s="38"/>
      <c r="I464" s="38"/>
      <c r="J464" s="38"/>
    </row>
    <row r="465" spans="1:10" ht="15.75" customHeight="1">
      <c r="A465" s="37"/>
      <c r="B465" s="37"/>
      <c r="D465" s="37"/>
      <c r="E465" s="34"/>
      <c r="F465" s="34"/>
      <c r="G465" s="38"/>
      <c r="H465" s="38"/>
      <c r="I465" s="38"/>
      <c r="J465" s="38"/>
    </row>
    <row r="466" spans="1:10" ht="15.75" customHeight="1">
      <c r="A466" s="37"/>
      <c r="B466" s="37"/>
      <c r="D466" s="37"/>
      <c r="E466" s="34"/>
      <c r="F466" s="34"/>
      <c r="G466" s="38"/>
      <c r="H466" s="38"/>
      <c r="I466" s="38"/>
      <c r="J466" s="38"/>
    </row>
    <row r="467" spans="1:10" ht="15.75" customHeight="1">
      <c r="A467" s="37"/>
      <c r="B467" s="37"/>
      <c r="D467" s="37"/>
      <c r="E467" s="34"/>
      <c r="F467" s="34"/>
      <c r="G467" s="38"/>
      <c r="H467" s="38"/>
      <c r="I467" s="38"/>
      <c r="J467" s="38"/>
    </row>
    <row r="468" spans="1:10" ht="15.75" customHeight="1">
      <c r="A468" s="37"/>
      <c r="B468" s="37"/>
      <c r="D468" s="37"/>
      <c r="E468" s="34"/>
      <c r="F468" s="34"/>
      <c r="G468" s="38"/>
      <c r="H468" s="38"/>
      <c r="I468" s="38"/>
      <c r="J468" s="38"/>
    </row>
    <row r="469" spans="1:10" ht="15.75" customHeight="1">
      <c r="A469" s="37"/>
      <c r="B469" s="37"/>
      <c r="D469" s="37"/>
      <c r="E469" s="34"/>
      <c r="F469" s="34"/>
      <c r="G469" s="38"/>
      <c r="H469" s="38"/>
      <c r="I469" s="38"/>
      <c r="J469" s="38"/>
    </row>
    <row r="470" spans="1:10" ht="15.75" customHeight="1">
      <c r="A470" s="37"/>
      <c r="B470" s="37"/>
      <c r="D470" s="37"/>
      <c r="E470" s="34"/>
      <c r="F470" s="34"/>
      <c r="G470" s="38"/>
      <c r="H470" s="38"/>
      <c r="I470" s="38"/>
      <c r="J470" s="38"/>
    </row>
    <row r="471" spans="1:10" ht="15.75" customHeight="1">
      <c r="A471" s="37"/>
      <c r="B471" s="37"/>
      <c r="D471" s="37"/>
      <c r="E471" s="34"/>
      <c r="F471" s="34"/>
      <c r="G471" s="38"/>
      <c r="H471" s="38"/>
      <c r="I471" s="38"/>
      <c r="J471" s="38"/>
    </row>
    <row r="472" spans="1:10" ht="15.75" customHeight="1">
      <c r="A472" s="37"/>
      <c r="B472" s="37"/>
      <c r="D472" s="37"/>
      <c r="E472" s="34"/>
      <c r="F472" s="34"/>
      <c r="G472" s="38"/>
      <c r="H472" s="38"/>
      <c r="I472" s="38"/>
      <c r="J472" s="38"/>
    </row>
    <row r="473" spans="1:10" ht="15.75" customHeight="1">
      <c r="A473" s="37"/>
      <c r="B473" s="37"/>
      <c r="D473" s="37"/>
      <c r="E473" s="34"/>
      <c r="F473" s="34"/>
      <c r="G473" s="38"/>
      <c r="H473" s="38"/>
      <c r="I473" s="38"/>
      <c r="J473" s="38"/>
    </row>
    <row r="474" spans="1:10" ht="15.75" customHeight="1">
      <c r="A474" s="37"/>
      <c r="B474" s="37"/>
      <c r="D474" s="37"/>
      <c r="E474" s="34"/>
      <c r="F474" s="34"/>
      <c r="G474" s="38"/>
      <c r="H474" s="38"/>
      <c r="I474" s="38"/>
      <c r="J474" s="38"/>
    </row>
    <row r="475" spans="1:10" ht="15.75" customHeight="1">
      <c r="A475" s="37"/>
      <c r="B475" s="37"/>
      <c r="D475" s="37"/>
      <c r="E475" s="34"/>
      <c r="F475" s="34"/>
      <c r="G475" s="38"/>
      <c r="H475" s="38"/>
      <c r="I475" s="38"/>
      <c r="J475" s="38"/>
    </row>
    <row r="476" spans="1:10" ht="15.75" customHeight="1">
      <c r="A476" s="37"/>
      <c r="B476" s="37"/>
      <c r="D476" s="37"/>
      <c r="E476" s="34"/>
      <c r="F476" s="34"/>
      <c r="G476" s="38"/>
      <c r="H476" s="38"/>
      <c r="I476" s="38"/>
      <c r="J476" s="38"/>
    </row>
    <row r="477" spans="1:10" ht="15.75" customHeight="1">
      <c r="A477" s="37"/>
      <c r="B477" s="37"/>
      <c r="D477" s="37"/>
      <c r="E477" s="34"/>
      <c r="F477" s="34"/>
      <c r="G477" s="38"/>
      <c r="H477" s="38"/>
      <c r="I477" s="38"/>
      <c r="J477" s="38"/>
    </row>
    <row r="478" spans="1:10" ht="15.75" customHeight="1">
      <c r="A478" s="37"/>
      <c r="B478" s="37"/>
      <c r="D478" s="37"/>
      <c r="E478" s="34"/>
      <c r="F478" s="34"/>
      <c r="G478" s="38"/>
      <c r="H478" s="38"/>
      <c r="I478" s="38"/>
      <c r="J478" s="38"/>
    </row>
    <row r="479" spans="1:10" ht="15.75" customHeight="1">
      <c r="A479" s="37"/>
      <c r="B479" s="37"/>
      <c r="D479" s="37"/>
      <c r="E479" s="34"/>
      <c r="F479" s="34"/>
      <c r="G479" s="38"/>
      <c r="H479" s="38"/>
      <c r="I479" s="38"/>
      <c r="J479" s="38"/>
    </row>
    <row r="480" spans="1:10" ht="15.75" customHeight="1">
      <c r="A480" s="37"/>
      <c r="B480" s="37"/>
      <c r="D480" s="37"/>
      <c r="E480" s="34"/>
      <c r="F480" s="34"/>
      <c r="G480" s="38"/>
      <c r="H480" s="38"/>
      <c r="I480" s="38"/>
      <c r="J480" s="38"/>
    </row>
    <row r="481" spans="1:10" ht="15.75" customHeight="1">
      <c r="A481" s="37"/>
      <c r="B481" s="37"/>
      <c r="D481" s="37"/>
      <c r="E481" s="34"/>
      <c r="F481" s="34"/>
      <c r="G481" s="38"/>
      <c r="H481" s="38"/>
      <c r="I481" s="38"/>
      <c r="J481" s="38"/>
    </row>
    <row r="482" spans="1:10" ht="15.75" customHeight="1">
      <c r="A482" s="37"/>
      <c r="B482" s="37"/>
      <c r="D482" s="37"/>
      <c r="E482" s="34"/>
      <c r="F482" s="34"/>
      <c r="G482" s="38"/>
      <c r="H482" s="38"/>
      <c r="I482" s="38"/>
      <c r="J482" s="38"/>
    </row>
    <row r="483" spans="1:10" ht="15.75" customHeight="1">
      <c r="A483" s="37"/>
      <c r="B483" s="37"/>
      <c r="D483" s="37"/>
      <c r="E483" s="34"/>
      <c r="F483" s="34"/>
      <c r="G483" s="38"/>
      <c r="H483" s="38"/>
      <c r="I483" s="38"/>
      <c r="J483" s="38"/>
    </row>
    <row r="484" spans="1:10" ht="15.75" customHeight="1">
      <c r="A484" s="37"/>
      <c r="B484" s="37"/>
      <c r="D484" s="37"/>
      <c r="E484" s="34"/>
      <c r="F484" s="34"/>
      <c r="G484" s="38"/>
      <c r="H484" s="38"/>
      <c r="I484" s="38"/>
      <c r="J484" s="38"/>
    </row>
    <row r="485" spans="1:10" ht="15.75" customHeight="1">
      <c r="A485" s="37"/>
      <c r="B485" s="37"/>
      <c r="D485" s="37"/>
      <c r="E485" s="34"/>
      <c r="F485" s="34"/>
      <c r="G485" s="38"/>
      <c r="H485" s="38"/>
      <c r="I485" s="38"/>
      <c r="J485" s="38"/>
    </row>
    <row r="486" spans="1:10" ht="15.75" customHeight="1">
      <c r="A486" s="37"/>
      <c r="B486" s="37"/>
      <c r="D486" s="37"/>
      <c r="E486" s="34"/>
      <c r="F486" s="34"/>
      <c r="G486" s="38"/>
      <c r="H486" s="38"/>
      <c r="I486" s="38"/>
      <c r="J486" s="38"/>
    </row>
    <row r="487" spans="1:10" ht="15.75" customHeight="1">
      <c r="A487" s="37"/>
      <c r="B487" s="37"/>
      <c r="D487" s="37"/>
      <c r="E487" s="34"/>
      <c r="F487" s="34"/>
      <c r="G487" s="38"/>
      <c r="H487" s="38"/>
      <c r="I487" s="38"/>
      <c r="J487" s="38"/>
    </row>
    <row r="488" spans="1:10" ht="15.75" customHeight="1">
      <c r="A488" s="37"/>
      <c r="B488" s="37"/>
      <c r="D488" s="37"/>
      <c r="E488" s="34"/>
      <c r="F488" s="34"/>
      <c r="G488" s="38"/>
      <c r="H488" s="38"/>
      <c r="I488" s="38"/>
      <c r="J488" s="38"/>
    </row>
    <row r="489" spans="1:10" ht="15.75" customHeight="1">
      <c r="A489" s="37"/>
      <c r="B489" s="37"/>
      <c r="D489" s="37"/>
      <c r="E489" s="34"/>
      <c r="F489" s="34"/>
      <c r="G489" s="38"/>
      <c r="H489" s="38"/>
      <c r="I489" s="38"/>
      <c r="J489" s="38"/>
    </row>
    <row r="490" spans="1:10" ht="15.75" customHeight="1">
      <c r="A490" s="37"/>
      <c r="B490" s="37"/>
      <c r="D490" s="37"/>
      <c r="E490" s="34"/>
      <c r="F490" s="34"/>
      <c r="G490" s="38"/>
      <c r="H490" s="38"/>
      <c r="I490" s="38"/>
      <c r="J490" s="38"/>
    </row>
    <row r="491" spans="1:10" ht="15.75" customHeight="1">
      <c r="A491" s="37"/>
      <c r="B491" s="37"/>
      <c r="D491" s="37"/>
      <c r="E491" s="34"/>
      <c r="F491" s="34"/>
      <c r="G491" s="38"/>
      <c r="H491" s="38"/>
      <c r="I491" s="38"/>
      <c r="J491" s="38"/>
    </row>
    <row r="492" spans="1:10" ht="15.75" customHeight="1">
      <c r="A492" s="37"/>
      <c r="B492" s="37"/>
      <c r="D492" s="37"/>
      <c r="E492" s="34"/>
      <c r="F492" s="34"/>
      <c r="G492" s="38"/>
      <c r="H492" s="38"/>
      <c r="I492" s="38"/>
      <c r="J492" s="38"/>
    </row>
    <row r="493" spans="1:10" ht="15.75" customHeight="1">
      <c r="A493" s="37"/>
      <c r="B493" s="37"/>
      <c r="D493" s="37"/>
      <c r="E493" s="34"/>
      <c r="F493" s="34"/>
      <c r="G493" s="38"/>
      <c r="H493" s="38"/>
      <c r="I493" s="38"/>
      <c r="J493" s="38"/>
    </row>
    <row r="494" spans="1:10" ht="15.75" customHeight="1">
      <c r="A494" s="37"/>
      <c r="B494" s="37"/>
      <c r="D494" s="37"/>
      <c r="E494" s="34"/>
      <c r="F494" s="34"/>
      <c r="G494" s="38"/>
      <c r="H494" s="38"/>
      <c r="I494" s="38"/>
      <c r="J494" s="38"/>
    </row>
    <row r="495" spans="1:10" ht="15.75" customHeight="1">
      <c r="A495" s="37"/>
      <c r="B495" s="37"/>
      <c r="D495" s="37"/>
      <c r="E495" s="34"/>
      <c r="F495" s="34"/>
      <c r="G495" s="38"/>
      <c r="H495" s="38"/>
      <c r="I495" s="38"/>
      <c r="J495" s="38"/>
    </row>
    <row r="496" spans="1:10" ht="15.75" customHeight="1">
      <c r="A496" s="37"/>
      <c r="B496" s="37"/>
      <c r="D496" s="37"/>
      <c r="E496" s="34"/>
      <c r="F496" s="34"/>
      <c r="G496" s="38"/>
      <c r="H496" s="38"/>
      <c r="I496" s="38"/>
      <c r="J496" s="38"/>
    </row>
    <row r="497" spans="1:10" ht="15.75" customHeight="1">
      <c r="A497" s="37"/>
      <c r="B497" s="37"/>
      <c r="D497" s="37"/>
      <c r="E497" s="34"/>
      <c r="F497" s="34"/>
      <c r="G497" s="38"/>
      <c r="H497" s="38"/>
      <c r="I497" s="38"/>
      <c r="J497" s="38"/>
    </row>
    <row r="498" spans="1:10" ht="15.75" customHeight="1">
      <c r="A498" s="37"/>
      <c r="B498" s="37"/>
      <c r="D498" s="37"/>
      <c r="E498" s="34"/>
      <c r="F498" s="34"/>
      <c r="G498" s="38"/>
      <c r="H498" s="38"/>
      <c r="I498" s="38"/>
      <c r="J498" s="38"/>
    </row>
    <row r="499" spans="1:10" ht="15.75" customHeight="1">
      <c r="A499" s="37"/>
      <c r="B499" s="37"/>
      <c r="D499" s="37"/>
      <c r="E499" s="34"/>
      <c r="F499" s="34"/>
      <c r="G499" s="38"/>
      <c r="H499" s="38"/>
      <c r="I499" s="38"/>
      <c r="J499" s="38"/>
    </row>
    <row r="500" spans="1:10" ht="15.75" customHeight="1">
      <c r="A500" s="37"/>
      <c r="B500" s="37"/>
      <c r="D500" s="37"/>
      <c r="E500" s="34"/>
      <c r="F500" s="34"/>
      <c r="G500" s="38"/>
      <c r="H500" s="38"/>
      <c r="I500" s="38"/>
      <c r="J500" s="38"/>
    </row>
    <row r="501" spans="1:10" ht="15.75" customHeight="1">
      <c r="A501" s="37"/>
      <c r="B501" s="37"/>
      <c r="D501" s="37"/>
      <c r="E501" s="34"/>
      <c r="F501" s="34"/>
      <c r="G501" s="38"/>
      <c r="H501" s="38"/>
      <c r="I501" s="38"/>
      <c r="J501" s="38"/>
    </row>
    <row r="502" spans="1:10" ht="15.75" customHeight="1">
      <c r="A502" s="37"/>
      <c r="B502" s="37"/>
      <c r="D502" s="37"/>
      <c r="E502" s="34"/>
      <c r="F502" s="34"/>
      <c r="G502" s="38"/>
      <c r="H502" s="38"/>
      <c r="I502" s="38"/>
      <c r="J502" s="38"/>
    </row>
    <row r="503" spans="1:10" ht="15.75" customHeight="1">
      <c r="A503" s="37"/>
      <c r="B503" s="37"/>
      <c r="D503" s="37"/>
      <c r="E503" s="34"/>
      <c r="F503" s="34"/>
      <c r="G503" s="38"/>
      <c r="H503" s="38"/>
      <c r="I503" s="38"/>
      <c r="J503" s="38"/>
    </row>
    <row r="504" spans="1:10" ht="15.75" customHeight="1">
      <c r="A504" s="37"/>
      <c r="B504" s="37"/>
      <c r="D504" s="37"/>
      <c r="E504" s="34"/>
      <c r="F504" s="34"/>
      <c r="G504" s="38"/>
      <c r="H504" s="38"/>
      <c r="I504" s="38"/>
      <c r="J504" s="38"/>
    </row>
    <row r="505" spans="1:10" ht="15.75" customHeight="1">
      <c r="A505" s="37"/>
      <c r="B505" s="37"/>
      <c r="D505" s="37"/>
      <c r="E505" s="34"/>
      <c r="F505" s="34"/>
      <c r="G505" s="38"/>
      <c r="H505" s="38"/>
      <c r="I505" s="38"/>
      <c r="J505" s="38"/>
    </row>
    <row r="506" spans="1:10" ht="15.75" customHeight="1">
      <c r="A506" s="37"/>
      <c r="B506" s="37"/>
      <c r="D506" s="37"/>
      <c r="E506" s="34"/>
      <c r="F506" s="34"/>
      <c r="G506" s="38"/>
      <c r="H506" s="38"/>
      <c r="I506" s="38"/>
      <c r="J506" s="38"/>
    </row>
    <row r="507" spans="1:10" ht="15.75" customHeight="1">
      <c r="A507" s="37"/>
      <c r="B507" s="37"/>
      <c r="D507" s="37"/>
      <c r="E507" s="34"/>
      <c r="F507" s="34"/>
      <c r="G507" s="38"/>
      <c r="H507" s="38"/>
      <c r="I507" s="38"/>
      <c r="J507" s="38"/>
    </row>
    <row r="508" spans="1:10" ht="15.75" customHeight="1">
      <c r="A508" s="37"/>
      <c r="B508" s="37"/>
      <c r="D508" s="37"/>
      <c r="E508" s="34"/>
      <c r="F508" s="34"/>
      <c r="G508" s="38"/>
      <c r="H508" s="38"/>
      <c r="I508" s="38"/>
      <c r="J508" s="38"/>
    </row>
    <row r="509" spans="1:10" ht="15.75" customHeight="1">
      <c r="A509" s="37"/>
      <c r="B509" s="37"/>
      <c r="D509" s="37"/>
      <c r="E509" s="34"/>
      <c r="F509" s="34"/>
      <c r="G509" s="38"/>
      <c r="H509" s="38"/>
      <c r="I509" s="38"/>
      <c r="J509" s="38"/>
    </row>
    <row r="510" spans="1:10" ht="15.75" customHeight="1">
      <c r="A510" s="37"/>
      <c r="B510" s="37"/>
      <c r="D510" s="37"/>
      <c r="E510" s="34"/>
      <c r="F510" s="34"/>
      <c r="G510" s="38"/>
      <c r="H510" s="38"/>
      <c r="I510" s="38"/>
      <c r="J510" s="38"/>
    </row>
    <row r="511" spans="1:10" ht="15.75" customHeight="1">
      <c r="A511" s="37"/>
      <c r="B511" s="37"/>
      <c r="D511" s="37"/>
      <c r="E511" s="34"/>
      <c r="F511" s="34"/>
      <c r="G511" s="38"/>
      <c r="H511" s="38"/>
      <c r="I511" s="38"/>
      <c r="J511" s="38"/>
    </row>
    <row r="512" spans="1:10" ht="15.75" customHeight="1">
      <c r="A512" s="37"/>
      <c r="B512" s="37"/>
      <c r="D512" s="37"/>
      <c r="E512" s="34"/>
      <c r="F512" s="34"/>
      <c r="G512" s="38"/>
      <c r="H512" s="38"/>
      <c r="I512" s="38"/>
      <c r="J512" s="38"/>
    </row>
    <row r="513" spans="1:10" ht="15.75" customHeight="1">
      <c r="A513" s="37"/>
      <c r="B513" s="37"/>
      <c r="D513" s="37"/>
      <c r="E513" s="34"/>
      <c r="F513" s="34"/>
      <c r="G513" s="38"/>
      <c r="H513" s="38"/>
      <c r="I513" s="38"/>
      <c r="J513" s="38"/>
    </row>
    <row r="514" spans="1:10" ht="15.75" customHeight="1">
      <c r="A514" s="37"/>
      <c r="B514" s="37"/>
      <c r="D514" s="37"/>
      <c r="E514" s="34"/>
      <c r="F514" s="34"/>
      <c r="G514" s="38"/>
      <c r="H514" s="38"/>
      <c r="I514" s="38"/>
      <c r="J514" s="38"/>
    </row>
    <row r="515" spans="1:10" ht="15.75" customHeight="1">
      <c r="A515" s="37"/>
      <c r="B515" s="37"/>
      <c r="D515" s="37"/>
      <c r="E515" s="34"/>
      <c r="F515" s="34"/>
      <c r="G515" s="38"/>
      <c r="H515" s="38"/>
      <c r="I515" s="38"/>
      <c r="J515" s="38"/>
    </row>
    <row r="516" spans="1:10" ht="15.75" customHeight="1">
      <c r="A516" s="37"/>
      <c r="B516" s="37"/>
      <c r="D516" s="37"/>
      <c r="E516" s="34"/>
      <c r="F516" s="34"/>
      <c r="G516" s="38"/>
      <c r="H516" s="38"/>
      <c r="I516" s="38"/>
      <c r="J516" s="38"/>
    </row>
    <row r="517" spans="1:10" ht="15.75" customHeight="1">
      <c r="A517" s="37"/>
      <c r="B517" s="37"/>
      <c r="D517" s="37"/>
      <c r="E517" s="34"/>
      <c r="F517" s="34"/>
      <c r="G517" s="38"/>
      <c r="H517" s="38"/>
      <c r="I517" s="38"/>
      <c r="J517" s="38"/>
    </row>
    <row r="518" spans="1:10" ht="15.75" customHeight="1">
      <c r="A518" s="37"/>
      <c r="B518" s="37"/>
      <c r="D518" s="37"/>
      <c r="E518" s="34"/>
      <c r="F518" s="34"/>
      <c r="G518" s="38"/>
      <c r="H518" s="38"/>
      <c r="I518" s="38"/>
      <c r="J518" s="38"/>
    </row>
    <row r="519" spans="1:10" ht="15.75" customHeight="1">
      <c r="A519" s="37"/>
      <c r="B519" s="37"/>
      <c r="D519" s="37"/>
      <c r="E519" s="34"/>
      <c r="F519" s="34"/>
      <c r="G519" s="38"/>
      <c r="H519" s="38"/>
      <c r="I519" s="38"/>
      <c r="J519" s="38"/>
    </row>
    <row r="520" spans="1:10" ht="15.75" customHeight="1">
      <c r="A520" s="37"/>
      <c r="B520" s="37"/>
      <c r="D520" s="37"/>
      <c r="E520" s="34"/>
      <c r="F520" s="34"/>
      <c r="G520" s="38"/>
      <c r="H520" s="38"/>
      <c r="I520" s="38"/>
      <c r="J520" s="38"/>
    </row>
    <row r="521" spans="1:10" ht="15.75" customHeight="1">
      <c r="A521" s="37"/>
      <c r="B521" s="37"/>
      <c r="D521" s="37"/>
      <c r="E521" s="34"/>
      <c r="F521" s="34"/>
      <c r="G521" s="38"/>
      <c r="H521" s="38"/>
      <c r="I521" s="38"/>
      <c r="J521" s="38"/>
    </row>
    <row r="522" spans="1:10" ht="15.75" customHeight="1">
      <c r="A522" s="37"/>
      <c r="B522" s="37"/>
      <c r="D522" s="37"/>
      <c r="E522" s="34"/>
      <c r="F522" s="34"/>
      <c r="G522" s="38"/>
      <c r="H522" s="38"/>
      <c r="I522" s="38"/>
      <c r="J522" s="38"/>
    </row>
    <row r="523" spans="1:10" ht="15.75" customHeight="1">
      <c r="A523" s="37"/>
      <c r="B523" s="37"/>
      <c r="D523" s="37"/>
      <c r="E523" s="34"/>
      <c r="F523" s="34"/>
      <c r="G523" s="38"/>
      <c r="H523" s="38"/>
      <c r="I523" s="38"/>
      <c r="J523" s="38"/>
    </row>
    <row r="524" spans="1:10" ht="15.75" customHeight="1">
      <c r="A524" s="37"/>
      <c r="B524" s="37"/>
      <c r="D524" s="37"/>
      <c r="E524" s="34"/>
      <c r="F524" s="34"/>
      <c r="G524" s="38"/>
      <c r="H524" s="38"/>
      <c r="I524" s="38"/>
      <c r="J524" s="38"/>
    </row>
    <row r="525" spans="1:10" ht="15.75" customHeight="1">
      <c r="A525" s="37"/>
      <c r="B525" s="37"/>
      <c r="D525" s="37"/>
      <c r="E525" s="34"/>
      <c r="F525" s="34"/>
      <c r="G525" s="38"/>
      <c r="H525" s="38"/>
      <c r="I525" s="38"/>
      <c r="J525" s="38"/>
    </row>
    <row r="526" spans="1:10" ht="15.75" customHeight="1">
      <c r="A526" s="37"/>
      <c r="B526" s="37"/>
      <c r="D526" s="37"/>
      <c r="E526" s="34"/>
      <c r="F526" s="34"/>
      <c r="G526" s="38"/>
      <c r="H526" s="38"/>
      <c r="I526" s="38"/>
      <c r="J526" s="38"/>
    </row>
    <row r="527" spans="1:10" ht="15.75" customHeight="1">
      <c r="A527" s="37"/>
      <c r="B527" s="37"/>
      <c r="D527" s="37"/>
      <c r="E527" s="34"/>
      <c r="F527" s="34"/>
      <c r="G527" s="38"/>
      <c r="H527" s="38"/>
      <c r="I527" s="38"/>
      <c r="J527" s="38"/>
    </row>
    <row r="528" spans="1:10" ht="15.75" customHeight="1">
      <c r="A528" s="37"/>
      <c r="B528" s="37"/>
      <c r="D528" s="37"/>
      <c r="E528" s="34"/>
      <c r="F528" s="34"/>
      <c r="G528" s="38"/>
      <c r="H528" s="38"/>
      <c r="I528" s="38"/>
      <c r="J528" s="38"/>
    </row>
    <row r="529" spans="1:10" ht="15.75" customHeight="1">
      <c r="A529" s="37"/>
      <c r="B529" s="37"/>
      <c r="D529" s="37"/>
      <c r="E529" s="34"/>
      <c r="F529" s="34"/>
      <c r="G529" s="38"/>
      <c r="H529" s="38"/>
      <c r="I529" s="38"/>
      <c r="J529" s="38"/>
    </row>
    <row r="530" spans="1:10" ht="15.75" customHeight="1">
      <c r="A530" s="37"/>
      <c r="B530" s="37"/>
      <c r="D530" s="37"/>
      <c r="E530" s="34"/>
      <c r="F530" s="34"/>
      <c r="G530" s="38"/>
      <c r="H530" s="38"/>
      <c r="I530" s="38"/>
      <c r="J530" s="38"/>
    </row>
    <row r="531" spans="1:10" ht="15.75" customHeight="1">
      <c r="A531" s="37"/>
      <c r="B531" s="37"/>
      <c r="D531" s="37"/>
      <c r="E531" s="34"/>
      <c r="F531" s="34"/>
      <c r="G531" s="38"/>
      <c r="H531" s="38"/>
      <c r="I531" s="38"/>
      <c r="J531" s="38"/>
    </row>
    <row r="532" spans="1:10" ht="15.75" customHeight="1">
      <c r="A532" s="37"/>
      <c r="B532" s="37"/>
      <c r="D532" s="37"/>
      <c r="E532" s="34"/>
      <c r="F532" s="34"/>
      <c r="G532" s="38"/>
      <c r="H532" s="38"/>
      <c r="I532" s="38"/>
      <c r="J532" s="38"/>
    </row>
    <row r="533" spans="1:10" ht="15.75" customHeight="1">
      <c r="A533" s="37"/>
      <c r="B533" s="37"/>
      <c r="D533" s="37"/>
      <c r="E533" s="34"/>
      <c r="F533" s="34"/>
      <c r="G533" s="38"/>
      <c r="H533" s="38"/>
      <c r="I533" s="38"/>
      <c r="J533" s="38"/>
    </row>
    <row r="534" spans="1:10" ht="15.75" customHeight="1">
      <c r="A534" s="37"/>
      <c r="B534" s="37"/>
      <c r="D534" s="37"/>
      <c r="E534" s="34"/>
      <c r="F534" s="34"/>
      <c r="G534" s="38"/>
      <c r="H534" s="38"/>
      <c r="I534" s="38"/>
      <c r="J534" s="38"/>
    </row>
    <row r="535" spans="1:10" ht="15.75" customHeight="1">
      <c r="A535" s="37"/>
      <c r="B535" s="37"/>
      <c r="D535" s="37"/>
      <c r="E535" s="34"/>
      <c r="F535" s="34"/>
      <c r="G535" s="38"/>
      <c r="H535" s="38"/>
      <c r="I535" s="38"/>
      <c r="J535" s="38"/>
    </row>
    <row r="536" spans="1:10" ht="15.75" customHeight="1">
      <c r="A536" s="37"/>
      <c r="B536" s="37"/>
      <c r="D536" s="37"/>
      <c r="E536" s="34"/>
      <c r="F536" s="34"/>
      <c r="G536" s="38"/>
      <c r="H536" s="38"/>
      <c r="I536" s="38"/>
      <c r="J536" s="38"/>
    </row>
    <row r="537" spans="1:10" ht="15.75" customHeight="1">
      <c r="A537" s="37"/>
      <c r="B537" s="37"/>
      <c r="D537" s="37"/>
      <c r="E537" s="34"/>
      <c r="F537" s="34"/>
      <c r="G537" s="38"/>
      <c r="H537" s="38"/>
      <c r="I537" s="38"/>
      <c r="J537" s="38"/>
    </row>
    <row r="538" spans="1:10" ht="15.75" customHeight="1">
      <c r="A538" s="37"/>
      <c r="B538" s="37"/>
      <c r="D538" s="37"/>
      <c r="E538" s="34"/>
      <c r="F538" s="34"/>
      <c r="G538" s="38"/>
      <c r="H538" s="38"/>
      <c r="I538" s="38"/>
      <c r="J538" s="38"/>
    </row>
    <row r="539" spans="1:10" ht="15.75" customHeight="1">
      <c r="A539" s="37"/>
      <c r="B539" s="37"/>
      <c r="D539" s="37"/>
      <c r="E539" s="34"/>
      <c r="F539" s="34"/>
      <c r="G539" s="38"/>
      <c r="H539" s="38"/>
      <c r="I539" s="38"/>
      <c r="J539" s="38"/>
    </row>
    <row r="540" spans="1:10" ht="15.75" customHeight="1">
      <c r="A540" s="37"/>
      <c r="B540" s="37"/>
      <c r="D540" s="37"/>
      <c r="E540" s="34"/>
      <c r="F540" s="34"/>
      <c r="G540" s="38"/>
      <c r="H540" s="38"/>
      <c r="I540" s="38"/>
      <c r="J540" s="38"/>
    </row>
    <row r="541" spans="1:10" ht="15.75" customHeight="1">
      <c r="A541" s="37"/>
      <c r="B541" s="37"/>
      <c r="D541" s="37"/>
      <c r="E541" s="34"/>
      <c r="F541" s="34"/>
      <c r="G541" s="38"/>
      <c r="H541" s="38"/>
      <c r="I541" s="38"/>
      <c r="J541" s="38"/>
    </row>
    <row r="542" spans="1:10" ht="15.75" customHeight="1">
      <c r="A542" s="37"/>
      <c r="B542" s="37"/>
      <c r="D542" s="37"/>
      <c r="E542" s="34"/>
      <c r="F542" s="34"/>
      <c r="G542" s="38"/>
      <c r="H542" s="38"/>
      <c r="I542" s="38"/>
      <c r="J542" s="38"/>
    </row>
    <row r="543" spans="1:10" ht="15.75" customHeight="1">
      <c r="A543" s="37"/>
      <c r="B543" s="37"/>
      <c r="D543" s="37"/>
      <c r="E543" s="34"/>
      <c r="F543" s="34"/>
      <c r="G543" s="38"/>
      <c r="H543" s="38"/>
      <c r="I543" s="38"/>
      <c r="J543" s="38"/>
    </row>
    <row r="544" spans="1:10" ht="15.75" customHeight="1">
      <c r="A544" s="37"/>
      <c r="B544" s="37"/>
      <c r="D544" s="37"/>
      <c r="E544" s="34"/>
      <c r="F544" s="34"/>
      <c r="G544" s="38"/>
      <c r="H544" s="38"/>
      <c r="I544" s="38"/>
      <c r="J544" s="38"/>
    </row>
    <row r="545" spans="1:10" ht="15.75" customHeight="1">
      <c r="A545" s="37"/>
      <c r="B545" s="37"/>
      <c r="D545" s="37"/>
      <c r="E545" s="34"/>
      <c r="F545" s="34"/>
      <c r="G545" s="38"/>
      <c r="H545" s="38"/>
      <c r="I545" s="38"/>
      <c r="J545" s="38"/>
    </row>
    <row r="546" spans="1:10" ht="15.75" customHeight="1">
      <c r="A546" s="37"/>
      <c r="B546" s="37"/>
      <c r="D546" s="37"/>
      <c r="E546" s="34"/>
      <c r="F546" s="34"/>
      <c r="G546" s="38"/>
      <c r="H546" s="38"/>
      <c r="I546" s="38"/>
      <c r="J546" s="38"/>
    </row>
    <row r="547" spans="1:10" ht="15.75" customHeight="1">
      <c r="A547" s="37"/>
      <c r="B547" s="37"/>
      <c r="D547" s="37"/>
      <c r="E547" s="34"/>
      <c r="F547" s="34"/>
      <c r="G547" s="38"/>
      <c r="H547" s="38"/>
      <c r="I547" s="38"/>
      <c r="J547" s="38"/>
    </row>
    <row r="548" spans="1:10" ht="15.75" customHeight="1">
      <c r="A548" s="37"/>
      <c r="B548" s="37"/>
      <c r="D548" s="37"/>
      <c r="E548" s="34"/>
      <c r="F548" s="34"/>
      <c r="G548" s="38"/>
      <c r="H548" s="38"/>
      <c r="I548" s="38"/>
      <c r="J548" s="38"/>
    </row>
    <row r="549" spans="1:10" ht="15.75" customHeight="1">
      <c r="A549" s="37"/>
      <c r="B549" s="37"/>
      <c r="D549" s="37"/>
      <c r="E549" s="34"/>
      <c r="F549" s="34"/>
      <c r="G549" s="38"/>
      <c r="H549" s="38"/>
      <c r="I549" s="38"/>
      <c r="J549" s="38"/>
    </row>
    <row r="550" spans="1:10" ht="15.75" customHeight="1">
      <c r="A550" s="37"/>
      <c r="B550" s="37"/>
      <c r="D550" s="37"/>
      <c r="E550" s="34"/>
      <c r="F550" s="34"/>
      <c r="G550" s="38"/>
      <c r="H550" s="38"/>
      <c r="I550" s="38"/>
      <c r="J550" s="38"/>
    </row>
    <row r="551" spans="1:10" ht="15.75" customHeight="1">
      <c r="A551" s="37"/>
      <c r="B551" s="37"/>
      <c r="D551" s="37"/>
      <c r="E551" s="34"/>
      <c r="F551" s="34"/>
      <c r="G551" s="38"/>
      <c r="H551" s="38"/>
      <c r="I551" s="38"/>
      <c r="J551" s="38"/>
    </row>
    <row r="552" spans="1:10" ht="15.75" customHeight="1">
      <c r="A552" s="37"/>
      <c r="B552" s="37"/>
      <c r="D552" s="37"/>
      <c r="E552" s="34"/>
      <c r="F552" s="34"/>
      <c r="G552" s="38"/>
      <c r="H552" s="38"/>
      <c r="I552" s="38"/>
      <c r="J552" s="38"/>
    </row>
    <row r="553" spans="1:10" ht="15.75" customHeight="1">
      <c r="A553" s="37"/>
      <c r="B553" s="37"/>
      <c r="D553" s="37"/>
      <c r="E553" s="34"/>
      <c r="F553" s="34"/>
      <c r="G553" s="38"/>
      <c r="H553" s="38"/>
      <c r="I553" s="38"/>
      <c r="J553" s="38"/>
    </row>
    <row r="554" spans="1:10" ht="15.75" customHeight="1">
      <c r="A554" s="37"/>
      <c r="B554" s="37"/>
      <c r="D554" s="37"/>
      <c r="E554" s="34"/>
      <c r="F554" s="34"/>
      <c r="G554" s="38"/>
      <c r="H554" s="38"/>
      <c r="I554" s="38"/>
      <c r="J554" s="38"/>
    </row>
    <row r="555" spans="1:10" ht="15.75" customHeight="1">
      <c r="A555" s="37"/>
      <c r="B555" s="37"/>
      <c r="D555" s="37"/>
      <c r="E555" s="34"/>
      <c r="F555" s="34"/>
      <c r="G555" s="38"/>
      <c r="H555" s="38"/>
      <c r="I555" s="38"/>
      <c r="J555" s="38"/>
    </row>
    <row r="556" spans="1:10" ht="15.75" customHeight="1">
      <c r="A556" s="37"/>
      <c r="B556" s="37"/>
      <c r="D556" s="37"/>
      <c r="E556" s="34"/>
      <c r="F556" s="34"/>
      <c r="G556" s="38"/>
      <c r="H556" s="38"/>
      <c r="I556" s="38"/>
      <c r="J556" s="38"/>
    </row>
    <row r="557" spans="1:10" ht="15.75" customHeight="1">
      <c r="A557" s="37"/>
      <c r="B557" s="37"/>
      <c r="D557" s="37"/>
      <c r="E557" s="34"/>
      <c r="F557" s="34"/>
      <c r="G557" s="38"/>
      <c r="H557" s="38"/>
      <c r="I557" s="38"/>
      <c r="J557" s="38"/>
    </row>
    <row r="558" spans="1:10" ht="15.75" customHeight="1">
      <c r="A558" s="37"/>
      <c r="B558" s="37"/>
      <c r="D558" s="37"/>
      <c r="E558" s="34"/>
      <c r="F558" s="34"/>
      <c r="G558" s="38"/>
      <c r="H558" s="38"/>
      <c r="I558" s="38"/>
      <c r="J558" s="38"/>
    </row>
    <row r="559" spans="1:10" ht="15.75" customHeight="1">
      <c r="A559" s="37"/>
      <c r="B559" s="37"/>
      <c r="D559" s="37"/>
      <c r="E559" s="34"/>
      <c r="F559" s="34"/>
      <c r="G559" s="38"/>
      <c r="H559" s="38"/>
      <c r="I559" s="38"/>
      <c r="J559" s="38"/>
    </row>
    <row r="560" spans="1:10" ht="15.75" customHeight="1">
      <c r="A560" s="37"/>
      <c r="B560" s="37"/>
      <c r="D560" s="37"/>
      <c r="E560" s="34"/>
      <c r="F560" s="34"/>
      <c r="G560" s="38"/>
      <c r="H560" s="38"/>
      <c r="I560" s="38"/>
      <c r="J560" s="38"/>
    </row>
    <row r="561" spans="1:10" ht="15.75" customHeight="1">
      <c r="A561" s="37"/>
      <c r="B561" s="37"/>
      <c r="D561" s="37"/>
      <c r="E561" s="34"/>
      <c r="F561" s="34"/>
      <c r="G561" s="38"/>
      <c r="H561" s="38"/>
      <c r="I561" s="38"/>
      <c r="J561" s="38"/>
    </row>
    <row r="562" spans="1:10" ht="15.75" customHeight="1">
      <c r="A562" s="37"/>
      <c r="B562" s="37"/>
      <c r="D562" s="37"/>
      <c r="E562" s="34"/>
      <c r="F562" s="34"/>
      <c r="G562" s="38"/>
      <c r="H562" s="38"/>
      <c r="I562" s="38"/>
      <c r="J562" s="38"/>
    </row>
    <row r="563" spans="1:10" ht="15.75" customHeight="1">
      <c r="A563" s="37"/>
      <c r="B563" s="37"/>
      <c r="D563" s="37"/>
      <c r="E563" s="34"/>
      <c r="F563" s="34"/>
      <c r="G563" s="38"/>
      <c r="H563" s="38"/>
      <c r="I563" s="38"/>
      <c r="J563" s="38"/>
    </row>
    <row r="564" spans="1:10" ht="15.75" customHeight="1">
      <c r="A564" s="37"/>
      <c r="B564" s="37"/>
      <c r="D564" s="37"/>
      <c r="E564" s="34"/>
      <c r="F564" s="34"/>
      <c r="G564" s="38"/>
      <c r="H564" s="38"/>
      <c r="I564" s="38"/>
      <c r="J564" s="38"/>
    </row>
    <row r="565" spans="1:10" ht="15.75" customHeight="1">
      <c r="A565" s="37"/>
      <c r="B565" s="37"/>
      <c r="D565" s="37"/>
      <c r="E565" s="34"/>
      <c r="F565" s="34"/>
      <c r="G565" s="38"/>
      <c r="H565" s="38"/>
      <c r="I565" s="38"/>
      <c r="J565" s="38"/>
    </row>
    <row r="566" spans="1:10" ht="15.75" customHeight="1">
      <c r="A566" s="37"/>
      <c r="B566" s="37"/>
      <c r="D566" s="37"/>
      <c r="E566" s="34"/>
      <c r="F566" s="34"/>
      <c r="G566" s="38"/>
      <c r="H566" s="38"/>
      <c r="I566" s="38"/>
      <c r="J566" s="38"/>
    </row>
    <row r="567" spans="1:10" ht="15.75" customHeight="1">
      <c r="A567" s="37"/>
      <c r="B567" s="37"/>
      <c r="D567" s="37"/>
      <c r="E567" s="34"/>
      <c r="F567" s="34"/>
      <c r="G567" s="38"/>
      <c r="H567" s="38"/>
      <c r="I567" s="38"/>
      <c r="J567" s="38"/>
    </row>
    <row r="568" spans="1:10" ht="15.75" customHeight="1">
      <c r="A568" s="37"/>
      <c r="B568" s="37"/>
      <c r="D568" s="37"/>
      <c r="E568" s="34"/>
      <c r="F568" s="34"/>
      <c r="G568" s="38"/>
      <c r="H568" s="38"/>
      <c r="I568" s="38"/>
      <c r="J568" s="38"/>
    </row>
    <row r="569" spans="1:10" ht="15.75" customHeight="1">
      <c r="A569" s="37"/>
      <c r="B569" s="37"/>
      <c r="D569" s="37"/>
      <c r="E569" s="34"/>
      <c r="F569" s="34"/>
      <c r="G569" s="38"/>
      <c r="H569" s="38"/>
      <c r="I569" s="38"/>
      <c r="J569" s="38"/>
    </row>
    <row r="570" spans="1:10" ht="15.75" customHeight="1">
      <c r="A570" s="37"/>
      <c r="B570" s="37"/>
      <c r="D570" s="37"/>
      <c r="E570" s="34"/>
      <c r="F570" s="34"/>
      <c r="G570" s="38"/>
      <c r="H570" s="38"/>
      <c r="I570" s="38"/>
      <c r="J570" s="38"/>
    </row>
    <row r="571" spans="1:10" ht="15.75" customHeight="1">
      <c r="A571" s="37"/>
      <c r="B571" s="37"/>
      <c r="D571" s="37"/>
      <c r="E571" s="34"/>
      <c r="F571" s="34"/>
      <c r="G571" s="38"/>
      <c r="H571" s="38"/>
      <c r="I571" s="38"/>
      <c r="J571" s="38"/>
    </row>
    <row r="572" spans="1:10" ht="15.75" customHeight="1">
      <c r="A572" s="37"/>
      <c r="B572" s="37"/>
      <c r="D572" s="37"/>
      <c r="E572" s="34"/>
      <c r="F572" s="34"/>
      <c r="G572" s="38"/>
      <c r="H572" s="38"/>
      <c r="I572" s="38"/>
      <c r="J572" s="38"/>
    </row>
    <row r="573" spans="1:10" ht="15.75" customHeight="1">
      <c r="A573" s="37"/>
      <c r="B573" s="37"/>
      <c r="D573" s="37"/>
      <c r="E573" s="34"/>
      <c r="F573" s="34"/>
      <c r="G573" s="38"/>
      <c r="H573" s="38"/>
      <c r="I573" s="38"/>
      <c r="J573" s="38"/>
    </row>
    <row r="574" spans="1:10" ht="15.75" customHeight="1">
      <c r="A574" s="37"/>
      <c r="B574" s="37"/>
      <c r="D574" s="37"/>
      <c r="E574" s="34"/>
      <c r="F574" s="34"/>
      <c r="G574" s="38"/>
      <c r="H574" s="38"/>
      <c r="I574" s="38"/>
      <c r="J574" s="38"/>
    </row>
    <row r="575" spans="1:10" ht="15.75" customHeight="1">
      <c r="A575" s="37"/>
      <c r="B575" s="37"/>
      <c r="D575" s="37"/>
      <c r="E575" s="34"/>
      <c r="F575" s="34"/>
      <c r="G575" s="38"/>
      <c r="H575" s="38"/>
      <c r="I575" s="38"/>
      <c r="J575" s="38"/>
    </row>
    <row r="576" spans="1:10" ht="15.75" customHeight="1">
      <c r="A576" s="37"/>
      <c r="B576" s="37"/>
      <c r="D576" s="37"/>
      <c r="E576" s="34"/>
      <c r="F576" s="34"/>
      <c r="G576" s="38"/>
      <c r="H576" s="38"/>
      <c r="I576" s="38"/>
      <c r="J576" s="38"/>
    </row>
    <row r="577" spans="1:10" ht="15.75" customHeight="1">
      <c r="A577" s="37"/>
      <c r="B577" s="37"/>
      <c r="D577" s="37"/>
      <c r="E577" s="34"/>
      <c r="F577" s="34"/>
      <c r="G577" s="38"/>
      <c r="H577" s="38"/>
      <c r="I577" s="38"/>
      <c r="J577" s="38"/>
    </row>
    <row r="578" spans="1:10" ht="15.75" customHeight="1">
      <c r="A578" s="37"/>
      <c r="B578" s="37"/>
      <c r="D578" s="37"/>
      <c r="E578" s="34"/>
      <c r="F578" s="34"/>
      <c r="G578" s="38"/>
      <c r="H578" s="38"/>
      <c r="I578" s="38"/>
      <c r="J578" s="38"/>
    </row>
    <row r="579" spans="1:10" ht="15.75" customHeight="1">
      <c r="A579" s="37"/>
      <c r="B579" s="37"/>
      <c r="D579" s="37"/>
      <c r="E579" s="34"/>
      <c r="F579" s="34"/>
      <c r="G579" s="38"/>
      <c r="H579" s="38"/>
      <c r="I579" s="38"/>
      <c r="J579" s="38"/>
    </row>
    <row r="580" spans="1:10" ht="15.75" customHeight="1">
      <c r="A580" s="37"/>
      <c r="B580" s="37"/>
      <c r="D580" s="37"/>
      <c r="E580" s="34"/>
      <c r="F580" s="34"/>
      <c r="G580" s="38"/>
      <c r="H580" s="38"/>
      <c r="I580" s="38"/>
      <c r="J580" s="38"/>
    </row>
    <row r="581" spans="1:10" ht="15.75" customHeight="1">
      <c r="A581" s="37"/>
      <c r="B581" s="37"/>
      <c r="D581" s="37"/>
      <c r="E581" s="34"/>
      <c r="F581" s="34"/>
      <c r="G581" s="38"/>
      <c r="H581" s="38"/>
      <c r="I581" s="38"/>
      <c r="J581" s="38"/>
    </row>
    <row r="582" spans="1:10" ht="15.75" customHeight="1">
      <c r="A582" s="37"/>
      <c r="B582" s="37"/>
      <c r="D582" s="37"/>
      <c r="E582" s="34"/>
      <c r="F582" s="34"/>
      <c r="G582" s="38"/>
      <c r="H582" s="38"/>
      <c r="I582" s="38"/>
      <c r="J582" s="38"/>
    </row>
    <row r="583" spans="1:10" ht="15.75" customHeight="1">
      <c r="A583" s="37"/>
      <c r="B583" s="37"/>
      <c r="D583" s="37"/>
      <c r="E583" s="34"/>
      <c r="F583" s="34"/>
      <c r="G583" s="38"/>
      <c r="H583" s="38"/>
      <c r="I583" s="38"/>
      <c r="J583" s="38"/>
    </row>
    <row r="584" spans="1:10" ht="15.75" customHeight="1">
      <c r="A584" s="37"/>
      <c r="B584" s="37"/>
      <c r="D584" s="37"/>
      <c r="E584" s="34"/>
      <c r="F584" s="34"/>
      <c r="G584" s="38"/>
      <c r="H584" s="38"/>
      <c r="I584" s="38"/>
      <c r="J584" s="38"/>
    </row>
    <row r="585" spans="1:10" ht="15.75" customHeight="1">
      <c r="A585" s="37"/>
      <c r="B585" s="37"/>
      <c r="D585" s="37"/>
      <c r="E585" s="34"/>
      <c r="F585" s="34"/>
      <c r="G585" s="38"/>
      <c r="H585" s="38"/>
      <c r="I585" s="38"/>
      <c r="J585" s="38"/>
    </row>
    <row r="586" spans="1:10" ht="15.75" customHeight="1">
      <c r="A586" s="37"/>
      <c r="B586" s="37"/>
      <c r="D586" s="37"/>
      <c r="E586" s="34"/>
      <c r="F586" s="34"/>
      <c r="G586" s="38"/>
      <c r="H586" s="38"/>
      <c r="I586" s="38"/>
      <c r="J586" s="38"/>
    </row>
    <row r="587" spans="1:10" ht="15.75" customHeight="1">
      <c r="A587" s="37"/>
      <c r="B587" s="37"/>
      <c r="D587" s="37"/>
      <c r="E587" s="34"/>
      <c r="F587" s="34"/>
      <c r="G587" s="38"/>
      <c r="H587" s="38"/>
      <c r="I587" s="38"/>
      <c r="J587" s="38"/>
    </row>
    <row r="588" spans="1:10" ht="15.75" customHeight="1">
      <c r="A588" s="37"/>
      <c r="B588" s="37"/>
      <c r="D588" s="37"/>
      <c r="E588" s="34"/>
      <c r="F588" s="34"/>
      <c r="G588" s="38"/>
      <c r="H588" s="38"/>
      <c r="I588" s="38"/>
      <c r="J588" s="38"/>
    </row>
    <row r="589" spans="1:10" ht="15.75" customHeight="1">
      <c r="A589" s="37"/>
      <c r="B589" s="37"/>
      <c r="D589" s="37"/>
      <c r="E589" s="34"/>
      <c r="F589" s="34"/>
      <c r="G589" s="38"/>
      <c r="H589" s="38"/>
      <c r="I589" s="38"/>
      <c r="J589" s="38"/>
    </row>
    <row r="590" spans="1:10" ht="15.75" customHeight="1">
      <c r="A590" s="37"/>
      <c r="B590" s="37"/>
      <c r="D590" s="37"/>
      <c r="E590" s="34"/>
      <c r="F590" s="34"/>
      <c r="G590" s="38"/>
      <c r="H590" s="38"/>
      <c r="I590" s="38"/>
      <c r="J590" s="38"/>
    </row>
    <row r="591" spans="1:10" ht="15.75" customHeight="1">
      <c r="A591" s="37"/>
      <c r="B591" s="37"/>
      <c r="D591" s="37"/>
      <c r="E591" s="34"/>
      <c r="F591" s="34"/>
      <c r="G591" s="38"/>
      <c r="H591" s="38"/>
      <c r="I591" s="38"/>
      <c r="J591" s="38"/>
    </row>
    <row r="592" spans="1:10" ht="15.75" customHeight="1">
      <c r="A592" s="37"/>
      <c r="B592" s="37"/>
      <c r="D592" s="37"/>
      <c r="E592" s="34"/>
      <c r="F592" s="34"/>
      <c r="G592" s="38"/>
      <c r="H592" s="38"/>
      <c r="I592" s="38"/>
      <c r="J592" s="38"/>
    </row>
    <row r="593" spans="1:10" ht="15.75" customHeight="1">
      <c r="A593" s="37"/>
      <c r="B593" s="37"/>
      <c r="D593" s="37"/>
      <c r="E593" s="34"/>
      <c r="F593" s="34"/>
      <c r="G593" s="38"/>
      <c r="H593" s="38"/>
      <c r="I593" s="38"/>
      <c r="J593" s="38"/>
    </row>
    <row r="594" spans="1:10" ht="15.75" customHeight="1">
      <c r="A594" s="37"/>
      <c r="B594" s="37"/>
      <c r="D594" s="37"/>
      <c r="E594" s="34"/>
      <c r="F594" s="34"/>
      <c r="G594" s="38"/>
      <c r="H594" s="38"/>
      <c r="I594" s="38"/>
      <c r="J594" s="38"/>
    </row>
    <row r="595" spans="1:10" ht="15.75" customHeight="1">
      <c r="A595" s="37"/>
      <c r="B595" s="37"/>
      <c r="D595" s="37"/>
      <c r="E595" s="34"/>
      <c r="F595" s="34"/>
      <c r="G595" s="38"/>
      <c r="H595" s="38"/>
      <c r="I595" s="38"/>
      <c r="J595" s="38"/>
    </row>
    <row r="596" spans="1:10" ht="15.75" customHeight="1">
      <c r="A596" s="37"/>
      <c r="B596" s="37"/>
      <c r="D596" s="37"/>
      <c r="E596" s="34"/>
      <c r="F596" s="34"/>
      <c r="G596" s="38"/>
      <c r="H596" s="38"/>
      <c r="I596" s="38"/>
      <c r="J596" s="38"/>
    </row>
    <row r="597" spans="1:10" ht="15.75" customHeight="1">
      <c r="A597" s="37"/>
      <c r="B597" s="37"/>
      <c r="D597" s="37"/>
      <c r="E597" s="34"/>
      <c r="F597" s="34"/>
      <c r="G597" s="38"/>
      <c r="H597" s="38"/>
      <c r="I597" s="38"/>
      <c r="J597" s="38"/>
    </row>
    <row r="598" spans="1:10" ht="15.75" customHeight="1">
      <c r="A598" s="37"/>
      <c r="B598" s="37"/>
      <c r="D598" s="37"/>
      <c r="E598" s="34"/>
      <c r="F598" s="34"/>
      <c r="G598" s="38"/>
      <c r="H598" s="38"/>
      <c r="I598" s="38"/>
      <c r="J598" s="38"/>
    </row>
    <row r="599" spans="1:10" ht="15.75" customHeight="1">
      <c r="A599" s="37"/>
      <c r="B599" s="37"/>
      <c r="D599" s="37"/>
      <c r="E599" s="34"/>
      <c r="F599" s="34"/>
      <c r="G599" s="38"/>
      <c r="H599" s="38"/>
      <c r="I599" s="38"/>
      <c r="J599" s="38"/>
    </row>
    <row r="600" spans="1:10" ht="15.75" customHeight="1">
      <c r="A600" s="37"/>
      <c r="B600" s="37"/>
      <c r="D600" s="37"/>
      <c r="E600" s="34"/>
      <c r="F600" s="34"/>
      <c r="G600" s="38"/>
      <c r="H600" s="38"/>
      <c r="I600" s="38"/>
      <c r="J600" s="38"/>
    </row>
    <row r="601" spans="1:10" ht="15.75" customHeight="1">
      <c r="A601" s="37"/>
      <c r="B601" s="37"/>
      <c r="D601" s="37"/>
      <c r="E601" s="34"/>
      <c r="F601" s="34"/>
      <c r="G601" s="38"/>
      <c r="H601" s="38"/>
      <c r="I601" s="38"/>
      <c r="J601" s="38"/>
    </row>
    <row r="602" spans="1:10" ht="15.75" customHeight="1">
      <c r="A602" s="37"/>
      <c r="B602" s="37"/>
      <c r="D602" s="37"/>
      <c r="E602" s="34"/>
      <c r="F602" s="34"/>
      <c r="G602" s="38"/>
      <c r="H602" s="38"/>
      <c r="I602" s="38"/>
      <c r="J602" s="38"/>
    </row>
    <row r="603" spans="1:10" ht="15.75" customHeight="1">
      <c r="A603" s="37"/>
      <c r="B603" s="37"/>
      <c r="D603" s="37"/>
      <c r="E603" s="34"/>
      <c r="F603" s="34"/>
      <c r="G603" s="38"/>
      <c r="H603" s="38"/>
      <c r="I603" s="38"/>
      <c r="J603" s="38"/>
    </row>
    <row r="604" spans="1:10" ht="15.75" customHeight="1">
      <c r="A604" s="37"/>
      <c r="B604" s="37"/>
      <c r="D604" s="37"/>
      <c r="E604" s="34"/>
      <c r="F604" s="34"/>
      <c r="G604" s="38"/>
      <c r="H604" s="38"/>
      <c r="I604" s="38"/>
      <c r="J604" s="38"/>
    </row>
    <row r="605" spans="1:10" ht="15.75" customHeight="1">
      <c r="A605" s="37"/>
      <c r="B605" s="37"/>
      <c r="D605" s="37"/>
      <c r="E605" s="34"/>
      <c r="F605" s="34"/>
      <c r="G605" s="38"/>
      <c r="H605" s="38"/>
      <c r="I605" s="38"/>
      <c r="J605" s="38"/>
    </row>
    <row r="606" spans="1:10" ht="15.75" customHeight="1">
      <c r="A606" s="37"/>
      <c r="B606" s="37"/>
      <c r="D606" s="37"/>
      <c r="E606" s="34"/>
      <c r="F606" s="34"/>
      <c r="G606" s="38"/>
      <c r="H606" s="38"/>
      <c r="I606" s="38"/>
      <c r="J606" s="38"/>
    </row>
    <row r="607" spans="1:10" ht="15.75" customHeight="1">
      <c r="A607" s="37"/>
      <c r="B607" s="37"/>
      <c r="D607" s="37"/>
      <c r="E607" s="34"/>
      <c r="F607" s="34"/>
      <c r="G607" s="38"/>
      <c r="H607" s="38"/>
      <c r="I607" s="38"/>
      <c r="J607" s="38"/>
    </row>
    <row r="608" spans="1:10" ht="15.75" customHeight="1">
      <c r="A608" s="37"/>
      <c r="B608" s="37"/>
      <c r="D608" s="37"/>
      <c r="E608" s="34"/>
      <c r="F608" s="34"/>
      <c r="G608" s="38"/>
      <c r="H608" s="38"/>
      <c r="I608" s="38"/>
      <c r="J608" s="38"/>
    </row>
    <row r="609" spans="1:10" ht="15.75" customHeight="1">
      <c r="A609" s="37"/>
      <c r="B609" s="37"/>
      <c r="D609" s="37"/>
      <c r="E609" s="34"/>
      <c r="F609" s="34"/>
      <c r="G609" s="38"/>
      <c r="H609" s="38"/>
      <c r="I609" s="38"/>
      <c r="J609" s="38"/>
    </row>
    <row r="610" spans="1:10" ht="15.75" customHeight="1">
      <c r="A610" s="37"/>
      <c r="B610" s="37"/>
      <c r="D610" s="37"/>
      <c r="E610" s="34"/>
      <c r="F610" s="34"/>
      <c r="G610" s="38"/>
      <c r="H610" s="38"/>
      <c r="I610" s="38"/>
      <c r="J610" s="38"/>
    </row>
    <row r="611" spans="1:10" ht="15.75" customHeight="1">
      <c r="A611" s="37"/>
      <c r="B611" s="37"/>
      <c r="D611" s="37"/>
      <c r="E611" s="34"/>
      <c r="F611" s="34"/>
      <c r="G611" s="38"/>
      <c r="H611" s="38"/>
      <c r="I611" s="38"/>
      <c r="J611" s="38"/>
    </row>
    <row r="612" spans="1:10" ht="15.75" customHeight="1">
      <c r="A612" s="37"/>
      <c r="B612" s="37"/>
      <c r="D612" s="37"/>
      <c r="E612" s="34"/>
      <c r="F612" s="34"/>
      <c r="G612" s="38"/>
      <c r="H612" s="38"/>
      <c r="I612" s="38"/>
      <c r="J612" s="38"/>
    </row>
    <row r="613" spans="1:10" ht="15.75" customHeight="1">
      <c r="A613" s="37"/>
      <c r="B613" s="37"/>
      <c r="D613" s="37"/>
      <c r="E613" s="34"/>
      <c r="F613" s="34"/>
      <c r="G613" s="38"/>
      <c r="H613" s="38"/>
      <c r="I613" s="38"/>
      <c r="J613" s="38"/>
    </row>
    <row r="614" spans="1:10" ht="15.75" customHeight="1">
      <c r="A614" s="37"/>
      <c r="B614" s="37"/>
      <c r="D614" s="37"/>
      <c r="E614" s="34"/>
      <c r="F614" s="34"/>
      <c r="G614" s="38"/>
      <c r="H614" s="38"/>
      <c r="I614" s="38"/>
      <c r="J614" s="38"/>
    </row>
    <row r="615" spans="1:10" ht="15.75" customHeight="1">
      <c r="A615" s="37"/>
      <c r="B615" s="37"/>
      <c r="D615" s="37"/>
      <c r="E615" s="34"/>
      <c r="F615" s="34"/>
      <c r="G615" s="38"/>
      <c r="H615" s="38"/>
      <c r="I615" s="38"/>
      <c r="J615" s="38"/>
    </row>
    <row r="616" spans="1:10" ht="15.75" customHeight="1">
      <c r="A616" s="37"/>
      <c r="B616" s="37"/>
      <c r="D616" s="37"/>
      <c r="E616" s="34"/>
      <c r="F616" s="34"/>
      <c r="G616" s="38"/>
      <c r="H616" s="38"/>
      <c r="I616" s="38"/>
      <c r="J616" s="38"/>
    </row>
    <row r="617" spans="1:10" ht="15.75" customHeight="1">
      <c r="A617" s="37"/>
      <c r="B617" s="37"/>
      <c r="D617" s="37"/>
      <c r="E617" s="34"/>
      <c r="F617" s="34"/>
      <c r="G617" s="38"/>
      <c r="H617" s="38"/>
      <c r="I617" s="38"/>
      <c r="J617" s="38"/>
    </row>
    <row r="618" spans="1:10" ht="15.75" customHeight="1">
      <c r="A618" s="37"/>
      <c r="B618" s="37"/>
      <c r="D618" s="37"/>
      <c r="E618" s="34"/>
      <c r="F618" s="34"/>
      <c r="G618" s="38"/>
      <c r="H618" s="38"/>
      <c r="I618" s="38"/>
      <c r="J618" s="38"/>
    </row>
    <row r="619" spans="1:10" ht="15.75" customHeight="1">
      <c r="A619" s="37"/>
      <c r="B619" s="37"/>
      <c r="D619" s="37"/>
      <c r="E619" s="34"/>
      <c r="F619" s="34"/>
      <c r="G619" s="38"/>
      <c r="H619" s="38"/>
      <c r="I619" s="38"/>
      <c r="J619" s="38"/>
    </row>
    <row r="620" spans="1:10" ht="15.75" customHeight="1">
      <c r="A620" s="37"/>
      <c r="B620" s="37"/>
      <c r="D620" s="37"/>
      <c r="E620" s="34"/>
      <c r="F620" s="34"/>
      <c r="G620" s="38"/>
      <c r="H620" s="38"/>
      <c r="I620" s="38"/>
      <c r="J620" s="38"/>
    </row>
    <row r="621" spans="1:10" ht="15.75" customHeight="1">
      <c r="A621" s="37"/>
      <c r="B621" s="37"/>
      <c r="D621" s="37"/>
      <c r="E621" s="34"/>
      <c r="F621" s="34"/>
      <c r="G621" s="38"/>
      <c r="H621" s="38"/>
      <c r="I621" s="38"/>
      <c r="J621" s="38"/>
    </row>
    <row r="622" spans="1:10" ht="15.75" customHeight="1">
      <c r="A622" s="37"/>
      <c r="B622" s="37"/>
      <c r="D622" s="37"/>
      <c r="E622" s="34"/>
      <c r="F622" s="34"/>
      <c r="G622" s="38"/>
      <c r="H622" s="38"/>
      <c r="I622" s="38"/>
      <c r="J622" s="38"/>
    </row>
    <row r="623" spans="1:10" ht="15.75" customHeight="1">
      <c r="A623" s="37"/>
      <c r="B623" s="37"/>
      <c r="D623" s="37"/>
      <c r="E623" s="34"/>
      <c r="F623" s="34"/>
      <c r="G623" s="38"/>
      <c r="H623" s="38"/>
      <c r="I623" s="38"/>
      <c r="J623" s="38"/>
    </row>
    <row r="624" spans="1:10" ht="15.75" customHeight="1">
      <c r="A624" s="37"/>
      <c r="B624" s="37"/>
      <c r="D624" s="37"/>
      <c r="E624" s="34"/>
      <c r="F624" s="34"/>
      <c r="G624" s="38"/>
      <c r="H624" s="38"/>
      <c r="I624" s="38"/>
      <c r="J624" s="38"/>
    </row>
    <row r="625" spans="1:10" ht="15.75" customHeight="1">
      <c r="A625" s="37"/>
      <c r="B625" s="37"/>
      <c r="D625" s="37"/>
      <c r="E625" s="34"/>
      <c r="F625" s="34"/>
      <c r="G625" s="38"/>
      <c r="H625" s="38"/>
      <c r="I625" s="38"/>
      <c r="J625" s="38"/>
    </row>
    <row r="626" spans="1:10" ht="15.75" customHeight="1">
      <c r="A626" s="37"/>
      <c r="B626" s="37"/>
      <c r="D626" s="37"/>
      <c r="E626" s="34"/>
      <c r="F626" s="34"/>
      <c r="G626" s="38"/>
      <c r="H626" s="38"/>
      <c r="I626" s="38"/>
      <c r="J626" s="38"/>
    </row>
    <row r="627" spans="1:10" ht="15.75" customHeight="1">
      <c r="A627" s="37"/>
      <c r="B627" s="37"/>
      <c r="D627" s="37"/>
      <c r="E627" s="34"/>
      <c r="F627" s="34"/>
      <c r="G627" s="38"/>
      <c r="H627" s="38"/>
      <c r="I627" s="38"/>
      <c r="J627" s="38"/>
    </row>
    <row r="628" spans="1:10" ht="15.75" customHeight="1">
      <c r="A628" s="37"/>
      <c r="B628" s="37"/>
      <c r="D628" s="37"/>
      <c r="E628" s="34"/>
      <c r="F628" s="34"/>
      <c r="G628" s="38"/>
      <c r="H628" s="38"/>
      <c r="I628" s="38"/>
      <c r="J628" s="38"/>
    </row>
    <row r="629" spans="1:10" ht="15.75" customHeight="1">
      <c r="A629" s="37"/>
      <c r="B629" s="37"/>
      <c r="D629" s="37"/>
      <c r="E629" s="34"/>
      <c r="F629" s="34"/>
      <c r="G629" s="38"/>
      <c r="H629" s="38"/>
      <c r="I629" s="38"/>
      <c r="J629" s="38"/>
    </row>
    <row r="630" spans="1:10" ht="15.75" customHeight="1">
      <c r="A630" s="37"/>
      <c r="B630" s="37"/>
      <c r="D630" s="37"/>
      <c r="E630" s="34"/>
      <c r="F630" s="34"/>
      <c r="G630" s="38"/>
      <c r="H630" s="38"/>
      <c r="I630" s="38"/>
      <c r="J630" s="38"/>
    </row>
    <row r="631" spans="1:10" ht="15.75" customHeight="1">
      <c r="A631" s="37"/>
      <c r="B631" s="37"/>
      <c r="D631" s="37"/>
      <c r="E631" s="34"/>
      <c r="F631" s="34"/>
      <c r="G631" s="38"/>
      <c r="H631" s="38"/>
      <c r="I631" s="38"/>
      <c r="J631" s="38"/>
    </row>
    <row r="632" spans="1:10" ht="15.75" customHeight="1">
      <c r="A632" s="37"/>
      <c r="B632" s="37"/>
      <c r="D632" s="37"/>
      <c r="E632" s="34"/>
      <c r="F632" s="34"/>
      <c r="G632" s="38"/>
      <c r="H632" s="38"/>
      <c r="I632" s="38"/>
      <c r="J632" s="38"/>
    </row>
    <row r="633" spans="1:10" ht="15.75" customHeight="1">
      <c r="A633" s="37"/>
      <c r="B633" s="37"/>
      <c r="D633" s="37"/>
      <c r="E633" s="34"/>
      <c r="F633" s="34"/>
      <c r="G633" s="38"/>
      <c r="H633" s="38"/>
      <c r="I633" s="38"/>
      <c r="J633" s="38"/>
    </row>
    <row r="634" spans="1:10" ht="15.75" customHeight="1">
      <c r="A634" s="37"/>
      <c r="B634" s="37"/>
      <c r="D634" s="37"/>
      <c r="E634" s="34"/>
      <c r="F634" s="34"/>
      <c r="G634" s="38"/>
      <c r="H634" s="38"/>
      <c r="I634" s="38"/>
      <c r="J634" s="38"/>
    </row>
    <row r="635" spans="1:10" ht="15.75" customHeight="1">
      <c r="A635" s="37"/>
      <c r="B635" s="37"/>
      <c r="D635" s="37"/>
      <c r="E635" s="34"/>
      <c r="F635" s="34"/>
      <c r="G635" s="38"/>
      <c r="H635" s="38"/>
      <c r="I635" s="38"/>
      <c r="J635" s="38"/>
    </row>
    <row r="636" spans="1:10" ht="15.75" customHeight="1">
      <c r="A636" s="37"/>
      <c r="B636" s="37"/>
      <c r="D636" s="37"/>
      <c r="E636" s="34"/>
      <c r="F636" s="34"/>
      <c r="G636" s="38"/>
      <c r="H636" s="38"/>
      <c r="I636" s="38"/>
      <c r="J636" s="38"/>
    </row>
    <row r="637" spans="1:10" ht="15.75" customHeight="1">
      <c r="A637" s="37"/>
      <c r="B637" s="37"/>
      <c r="D637" s="37"/>
      <c r="E637" s="34"/>
      <c r="F637" s="34"/>
      <c r="G637" s="38"/>
      <c r="H637" s="38"/>
      <c r="I637" s="38"/>
      <c r="J637" s="38"/>
    </row>
    <row r="638" spans="1:10" ht="15.75" customHeight="1">
      <c r="A638" s="37"/>
      <c r="B638" s="37"/>
      <c r="D638" s="37"/>
      <c r="E638" s="34"/>
      <c r="F638" s="34"/>
      <c r="G638" s="38"/>
      <c r="H638" s="38"/>
      <c r="I638" s="38"/>
      <c r="J638" s="38"/>
    </row>
    <row r="639" spans="1:10" ht="15.75" customHeight="1">
      <c r="A639" s="37"/>
      <c r="B639" s="37"/>
      <c r="D639" s="37"/>
      <c r="E639" s="34"/>
      <c r="F639" s="34"/>
      <c r="G639" s="38"/>
      <c r="H639" s="38"/>
      <c r="I639" s="38"/>
      <c r="J639" s="38"/>
    </row>
    <row r="640" spans="1:10" ht="15.75" customHeight="1">
      <c r="A640" s="37"/>
      <c r="B640" s="37"/>
      <c r="D640" s="37"/>
      <c r="E640" s="34"/>
      <c r="F640" s="34"/>
      <c r="G640" s="38"/>
      <c r="H640" s="38"/>
      <c r="I640" s="38"/>
      <c r="J640" s="38"/>
    </row>
    <row r="641" spans="1:10" ht="15.75" customHeight="1">
      <c r="A641" s="37"/>
      <c r="B641" s="37"/>
      <c r="D641" s="37"/>
      <c r="E641" s="34"/>
      <c r="F641" s="34"/>
      <c r="G641" s="38"/>
      <c r="H641" s="38"/>
      <c r="I641" s="38"/>
      <c r="J641" s="38"/>
    </row>
    <row r="642" spans="1:10" ht="15.75" customHeight="1">
      <c r="A642" s="37"/>
      <c r="B642" s="37"/>
      <c r="D642" s="37"/>
      <c r="E642" s="34"/>
      <c r="F642" s="34"/>
      <c r="G642" s="38"/>
      <c r="H642" s="38"/>
      <c r="I642" s="38"/>
      <c r="J642" s="38"/>
    </row>
    <row r="643" spans="1:10" ht="15.75" customHeight="1">
      <c r="A643" s="37"/>
      <c r="B643" s="37"/>
      <c r="D643" s="37"/>
      <c r="E643" s="34"/>
      <c r="F643" s="34"/>
      <c r="G643" s="38"/>
      <c r="H643" s="38"/>
      <c r="I643" s="38"/>
      <c r="J643" s="38"/>
    </row>
    <row r="644" spans="1:10" ht="15.75" customHeight="1">
      <c r="A644" s="37"/>
      <c r="B644" s="37"/>
      <c r="D644" s="37"/>
      <c r="E644" s="34"/>
      <c r="F644" s="34"/>
      <c r="G644" s="38"/>
      <c r="H644" s="38"/>
      <c r="I644" s="38"/>
      <c r="J644" s="38"/>
    </row>
    <row r="645" spans="1:10" ht="15.75" customHeight="1">
      <c r="A645" s="37"/>
      <c r="B645" s="37"/>
      <c r="D645" s="37"/>
      <c r="E645" s="34"/>
      <c r="F645" s="34"/>
      <c r="G645" s="38"/>
      <c r="H645" s="38"/>
      <c r="I645" s="38"/>
      <c r="J645" s="38"/>
    </row>
    <row r="646" spans="1:10" ht="15.75" customHeight="1">
      <c r="A646" s="37"/>
      <c r="B646" s="37"/>
      <c r="D646" s="37"/>
      <c r="E646" s="34"/>
      <c r="F646" s="34"/>
      <c r="G646" s="38"/>
      <c r="H646" s="38"/>
      <c r="I646" s="38"/>
      <c r="J646" s="38"/>
    </row>
    <row r="647" spans="1:10" ht="15.75" customHeight="1">
      <c r="A647" s="37"/>
      <c r="B647" s="37"/>
      <c r="D647" s="37"/>
      <c r="E647" s="34"/>
      <c r="F647" s="34"/>
      <c r="G647" s="38"/>
      <c r="H647" s="38"/>
      <c r="I647" s="38"/>
      <c r="J647" s="38"/>
    </row>
    <row r="648" spans="1:10" ht="15.75" customHeight="1">
      <c r="A648" s="37"/>
      <c r="B648" s="37"/>
      <c r="D648" s="37"/>
      <c r="E648" s="34"/>
      <c r="F648" s="34"/>
      <c r="G648" s="38"/>
      <c r="H648" s="38"/>
      <c r="I648" s="38"/>
      <c r="J648" s="38"/>
    </row>
    <row r="649" spans="1:10" ht="15.75" customHeight="1">
      <c r="A649" s="37"/>
      <c r="B649" s="37"/>
      <c r="D649" s="37"/>
      <c r="E649" s="34"/>
      <c r="F649" s="34"/>
      <c r="G649" s="38"/>
      <c r="H649" s="38"/>
      <c r="I649" s="38"/>
      <c r="J649" s="38"/>
    </row>
    <row r="650" spans="1:10" ht="15.75" customHeight="1">
      <c r="A650" s="37"/>
      <c r="B650" s="37"/>
      <c r="D650" s="37"/>
      <c r="E650" s="34"/>
      <c r="F650" s="34"/>
      <c r="G650" s="38"/>
      <c r="H650" s="38"/>
      <c r="I650" s="38"/>
      <c r="J650" s="38"/>
    </row>
    <row r="651" spans="1:10" ht="15.75" customHeight="1">
      <c r="A651" s="37"/>
      <c r="B651" s="37"/>
      <c r="D651" s="37"/>
      <c r="E651" s="34"/>
      <c r="F651" s="34"/>
      <c r="G651" s="38"/>
      <c r="H651" s="38"/>
      <c r="I651" s="38"/>
      <c r="J651" s="38"/>
    </row>
    <row r="652" spans="1:10" ht="15.75" customHeight="1">
      <c r="A652" s="37"/>
      <c r="B652" s="37"/>
      <c r="D652" s="37"/>
      <c r="E652" s="34"/>
      <c r="F652" s="34"/>
      <c r="G652" s="38"/>
      <c r="H652" s="38"/>
      <c r="I652" s="38"/>
      <c r="J652" s="38"/>
    </row>
    <row r="653" spans="1:10" ht="15.75" customHeight="1">
      <c r="A653" s="37"/>
      <c r="B653" s="37"/>
      <c r="D653" s="37"/>
      <c r="E653" s="34"/>
      <c r="F653" s="34"/>
      <c r="G653" s="38"/>
      <c r="H653" s="38"/>
      <c r="I653" s="38"/>
      <c r="J653" s="38"/>
    </row>
    <row r="654" spans="1:10" ht="15.75" customHeight="1">
      <c r="A654" s="37"/>
      <c r="B654" s="37"/>
      <c r="D654" s="37"/>
      <c r="E654" s="34"/>
      <c r="F654" s="34"/>
      <c r="G654" s="38"/>
      <c r="H654" s="38"/>
      <c r="I654" s="38"/>
      <c r="J654" s="38"/>
    </row>
    <row r="655" spans="1:10" ht="15.75" customHeight="1">
      <c r="A655" s="37"/>
      <c r="B655" s="37"/>
      <c r="D655" s="37"/>
      <c r="E655" s="34"/>
      <c r="F655" s="34"/>
      <c r="G655" s="38"/>
      <c r="H655" s="38"/>
      <c r="I655" s="38"/>
      <c r="J655" s="38"/>
    </row>
    <row r="656" spans="1:10" ht="15.75" customHeight="1">
      <c r="A656" s="37"/>
      <c r="B656" s="37"/>
      <c r="D656" s="37"/>
      <c r="E656" s="34"/>
      <c r="F656" s="34"/>
      <c r="G656" s="38"/>
      <c r="H656" s="38"/>
      <c r="I656" s="38"/>
      <c r="J656" s="38"/>
    </row>
    <row r="657" spans="1:10" ht="15.75" customHeight="1">
      <c r="A657" s="37"/>
      <c r="B657" s="37"/>
      <c r="D657" s="37"/>
      <c r="E657" s="34"/>
      <c r="F657" s="34"/>
      <c r="G657" s="38"/>
      <c r="H657" s="38"/>
      <c r="I657" s="38"/>
      <c r="J657" s="38"/>
    </row>
    <row r="658" spans="1:10" ht="15.75" customHeight="1">
      <c r="A658" s="37"/>
      <c r="B658" s="37"/>
      <c r="D658" s="37"/>
      <c r="E658" s="34"/>
      <c r="F658" s="34"/>
      <c r="G658" s="38"/>
      <c r="H658" s="38"/>
      <c r="I658" s="38"/>
      <c r="J658" s="38"/>
    </row>
    <row r="659" spans="1:10" ht="15.75" customHeight="1">
      <c r="A659" s="37"/>
      <c r="B659" s="37"/>
      <c r="D659" s="37"/>
      <c r="E659" s="34"/>
      <c r="F659" s="34"/>
      <c r="G659" s="38"/>
      <c r="H659" s="38"/>
      <c r="I659" s="38"/>
      <c r="J659" s="38"/>
    </row>
    <row r="660" spans="1:10" ht="15.75" customHeight="1">
      <c r="A660" s="37"/>
      <c r="B660" s="37"/>
      <c r="D660" s="37"/>
      <c r="E660" s="34"/>
      <c r="F660" s="34"/>
      <c r="G660" s="38"/>
      <c r="H660" s="38"/>
      <c r="I660" s="38"/>
      <c r="J660" s="38"/>
    </row>
    <row r="661" spans="1:10" ht="15.75" customHeight="1">
      <c r="A661" s="37"/>
      <c r="B661" s="37"/>
      <c r="D661" s="37"/>
      <c r="E661" s="34"/>
      <c r="F661" s="34"/>
      <c r="G661" s="38"/>
      <c r="H661" s="38"/>
      <c r="I661" s="38"/>
      <c r="J661" s="38"/>
    </row>
    <row r="662" spans="1:10" ht="15.75" customHeight="1">
      <c r="A662" s="37"/>
      <c r="B662" s="37"/>
      <c r="D662" s="37"/>
      <c r="E662" s="34"/>
      <c r="F662" s="34"/>
      <c r="G662" s="38"/>
      <c r="H662" s="38"/>
      <c r="I662" s="38"/>
      <c r="J662" s="38"/>
    </row>
    <row r="663" spans="1:10" ht="15.75" customHeight="1">
      <c r="A663" s="37"/>
      <c r="B663" s="37"/>
      <c r="D663" s="37"/>
      <c r="E663" s="34"/>
      <c r="F663" s="34"/>
      <c r="G663" s="38"/>
      <c r="H663" s="38"/>
      <c r="I663" s="38"/>
      <c r="J663" s="38"/>
    </row>
    <row r="664" spans="1:10" ht="15.75" customHeight="1">
      <c r="A664" s="37"/>
      <c r="B664" s="37"/>
      <c r="D664" s="37"/>
      <c r="E664" s="34"/>
      <c r="F664" s="34"/>
      <c r="G664" s="38"/>
      <c r="H664" s="38"/>
      <c r="I664" s="38"/>
      <c r="J664" s="38"/>
    </row>
    <row r="665" spans="1:10" ht="15.75" customHeight="1">
      <c r="A665" s="37"/>
      <c r="B665" s="37"/>
      <c r="D665" s="37"/>
      <c r="E665" s="34"/>
      <c r="F665" s="34"/>
      <c r="G665" s="38"/>
      <c r="H665" s="38"/>
      <c r="I665" s="38"/>
      <c r="J665" s="38"/>
    </row>
    <row r="666" spans="1:10" ht="15.75" customHeight="1">
      <c r="A666" s="37"/>
      <c r="B666" s="37"/>
      <c r="D666" s="37"/>
      <c r="E666" s="34"/>
      <c r="F666" s="34"/>
      <c r="G666" s="38"/>
      <c r="H666" s="38"/>
      <c r="I666" s="38"/>
      <c r="J666" s="38"/>
    </row>
    <row r="667" spans="1:10" ht="15.75" customHeight="1">
      <c r="A667" s="37"/>
      <c r="B667" s="37"/>
      <c r="D667" s="37"/>
      <c r="E667" s="34"/>
      <c r="F667" s="34"/>
      <c r="G667" s="38"/>
      <c r="H667" s="38"/>
      <c r="I667" s="38"/>
      <c r="J667" s="38"/>
    </row>
    <row r="668" spans="1:10" ht="15.75" customHeight="1">
      <c r="A668" s="37"/>
      <c r="B668" s="37"/>
      <c r="D668" s="37"/>
      <c r="E668" s="34"/>
      <c r="F668" s="34"/>
      <c r="G668" s="38"/>
      <c r="H668" s="38"/>
      <c r="I668" s="38"/>
      <c r="J668" s="38"/>
    </row>
    <row r="669" spans="1:10" ht="15.75" customHeight="1">
      <c r="A669" s="37"/>
      <c r="B669" s="37"/>
      <c r="D669" s="37"/>
      <c r="E669" s="34"/>
      <c r="F669" s="34"/>
      <c r="G669" s="38"/>
      <c r="H669" s="38"/>
      <c r="I669" s="38"/>
      <c r="J669" s="38"/>
    </row>
    <row r="670" spans="1:10" ht="15.75" customHeight="1">
      <c r="A670" s="37"/>
      <c r="B670" s="37"/>
      <c r="D670" s="37"/>
      <c r="E670" s="34"/>
      <c r="F670" s="34"/>
      <c r="G670" s="38"/>
      <c r="H670" s="38"/>
      <c r="I670" s="38"/>
      <c r="J670" s="38"/>
    </row>
    <row r="671" spans="1:10" ht="15.75" customHeight="1">
      <c r="A671" s="37"/>
      <c r="B671" s="37"/>
      <c r="D671" s="37"/>
      <c r="E671" s="34"/>
      <c r="F671" s="34"/>
      <c r="G671" s="38"/>
      <c r="H671" s="38"/>
      <c r="I671" s="38"/>
      <c r="J671" s="38"/>
    </row>
    <row r="672" spans="1:10" ht="15.75" customHeight="1">
      <c r="A672" s="37"/>
      <c r="B672" s="37"/>
      <c r="D672" s="37"/>
      <c r="E672" s="34"/>
      <c r="F672" s="34"/>
      <c r="G672" s="38"/>
      <c r="H672" s="38"/>
      <c r="I672" s="38"/>
      <c r="J672" s="38"/>
    </row>
    <row r="673" spans="1:10" ht="15.75" customHeight="1">
      <c r="A673" s="37"/>
      <c r="B673" s="37"/>
      <c r="D673" s="37"/>
      <c r="E673" s="34"/>
      <c r="F673" s="34"/>
      <c r="G673" s="38"/>
      <c r="H673" s="38"/>
      <c r="I673" s="38"/>
      <c r="J673" s="38"/>
    </row>
    <row r="674" spans="1:10" ht="15.75" customHeight="1">
      <c r="A674" s="37"/>
      <c r="B674" s="37"/>
      <c r="D674" s="37"/>
      <c r="E674" s="34"/>
      <c r="F674" s="34"/>
      <c r="G674" s="38"/>
      <c r="H674" s="38"/>
      <c r="I674" s="38"/>
      <c r="J674" s="38"/>
    </row>
    <row r="675" spans="1:10" ht="15.75" customHeight="1">
      <c r="A675" s="37"/>
      <c r="B675" s="37"/>
      <c r="D675" s="37"/>
      <c r="E675" s="34"/>
      <c r="F675" s="34"/>
      <c r="G675" s="38"/>
      <c r="H675" s="38"/>
      <c r="I675" s="38"/>
      <c r="J675" s="38"/>
    </row>
    <row r="676" spans="1:10" ht="15.75" customHeight="1">
      <c r="A676" s="37"/>
      <c r="B676" s="37"/>
      <c r="D676" s="37"/>
      <c r="E676" s="34"/>
      <c r="F676" s="34"/>
      <c r="G676" s="38"/>
      <c r="H676" s="38"/>
      <c r="I676" s="38"/>
      <c r="J676" s="38"/>
    </row>
    <row r="677" spans="1:10" ht="15.75" customHeight="1">
      <c r="A677" s="37"/>
      <c r="B677" s="37"/>
      <c r="D677" s="37"/>
      <c r="E677" s="34"/>
      <c r="F677" s="34"/>
      <c r="G677" s="38"/>
      <c r="H677" s="38"/>
      <c r="I677" s="38"/>
      <c r="J677" s="38"/>
    </row>
    <row r="678" spans="1:10" ht="15.75" customHeight="1">
      <c r="A678" s="37"/>
      <c r="B678" s="37"/>
      <c r="D678" s="37"/>
      <c r="E678" s="34"/>
      <c r="F678" s="34"/>
      <c r="G678" s="38"/>
      <c r="H678" s="38"/>
      <c r="I678" s="38"/>
      <c r="J678" s="38"/>
    </row>
    <row r="679" spans="1:10" ht="15.75" customHeight="1">
      <c r="A679" s="37"/>
      <c r="B679" s="37"/>
      <c r="D679" s="37"/>
      <c r="E679" s="34"/>
      <c r="F679" s="34"/>
      <c r="G679" s="38"/>
      <c r="H679" s="38"/>
      <c r="I679" s="38"/>
      <c r="J679" s="38"/>
    </row>
    <row r="680" spans="1:10" ht="15.75" customHeight="1">
      <c r="A680" s="37"/>
      <c r="B680" s="37"/>
      <c r="D680" s="37"/>
      <c r="E680" s="34"/>
      <c r="F680" s="34"/>
      <c r="G680" s="38"/>
      <c r="H680" s="38"/>
      <c r="I680" s="38"/>
      <c r="J680" s="38"/>
    </row>
    <row r="681" spans="1:10" ht="15.75" customHeight="1">
      <c r="A681" s="37"/>
      <c r="B681" s="37"/>
      <c r="D681" s="37"/>
      <c r="E681" s="34"/>
      <c r="F681" s="34"/>
      <c r="G681" s="38"/>
      <c r="H681" s="38"/>
      <c r="I681" s="38"/>
      <c r="J681" s="38"/>
    </row>
    <row r="682" spans="1:10" ht="15.75" customHeight="1">
      <c r="A682" s="37"/>
      <c r="B682" s="37"/>
      <c r="D682" s="37"/>
      <c r="E682" s="34"/>
      <c r="F682" s="34"/>
      <c r="G682" s="38"/>
      <c r="H682" s="38"/>
      <c r="I682" s="38"/>
      <c r="J682" s="38"/>
    </row>
    <row r="683" spans="1:10" ht="15.75" customHeight="1">
      <c r="A683" s="37"/>
      <c r="B683" s="37"/>
      <c r="D683" s="37"/>
      <c r="E683" s="34"/>
      <c r="F683" s="34"/>
      <c r="G683" s="38"/>
      <c r="H683" s="38"/>
      <c r="I683" s="38"/>
      <c r="J683" s="38"/>
    </row>
    <row r="684" spans="1:10" ht="15.75" customHeight="1">
      <c r="A684" s="37"/>
      <c r="B684" s="37"/>
      <c r="D684" s="37"/>
      <c r="E684" s="34"/>
      <c r="F684" s="34"/>
      <c r="G684" s="38"/>
      <c r="H684" s="38"/>
      <c r="I684" s="38"/>
      <c r="J684" s="38"/>
    </row>
    <row r="685" spans="1:10" ht="15.75" customHeight="1">
      <c r="A685" s="37"/>
      <c r="B685" s="37"/>
      <c r="D685" s="37"/>
      <c r="E685" s="34"/>
      <c r="F685" s="34"/>
      <c r="G685" s="38"/>
      <c r="H685" s="38"/>
      <c r="I685" s="38"/>
      <c r="J685" s="38"/>
    </row>
    <row r="686" spans="1:10" ht="15.75" customHeight="1">
      <c r="A686" s="37"/>
      <c r="B686" s="37"/>
      <c r="D686" s="37"/>
      <c r="E686" s="34"/>
      <c r="F686" s="34"/>
      <c r="G686" s="38"/>
      <c r="H686" s="38"/>
      <c r="I686" s="38"/>
      <c r="J686" s="38"/>
    </row>
    <row r="687" spans="1:10" ht="15.75" customHeight="1">
      <c r="A687" s="37"/>
      <c r="B687" s="37"/>
      <c r="D687" s="37"/>
      <c r="E687" s="34"/>
      <c r="F687" s="34"/>
      <c r="G687" s="38"/>
      <c r="H687" s="38"/>
      <c r="I687" s="38"/>
      <c r="J687" s="38"/>
    </row>
    <row r="688" spans="1:10" ht="15.75" customHeight="1">
      <c r="A688" s="37"/>
      <c r="B688" s="37"/>
      <c r="D688" s="37"/>
      <c r="E688" s="34"/>
      <c r="F688" s="34"/>
      <c r="G688" s="38"/>
      <c r="H688" s="38"/>
      <c r="I688" s="38"/>
      <c r="J688" s="38"/>
    </row>
    <row r="689" spans="1:10" ht="15.75" customHeight="1">
      <c r="A689" s="37"/>
      <c r="B689" s="37"/>
      <c r="D689" s="37"/>
      <c r="E689" s="34"/>
      <c r="F689" s="34"/>
      <c r="G689" s="38"/>
      <c r="H689" s="38"/>
      <c r="I689" s="38"/>
      <c r="J689" s="38"/>
    </row>
    <row r="690" spans="1:10" ht="15.75" customHeight="1">
      <c r="A690" s="37"/>
      <c r="B690" s="37"/>
      <c r="D690" s="37"/>
      <c r="E690" s="34"/>
      <c r="F690" s="34"/>
      <c r="G690" s="38"/>
      <c r="H690" s="38"/>
      <c r="I690" s="38"/>
      <c r="J690" s="38"/>
    </row>
    <row r="691" spans="1:10" ht="15.75" customHeight="1">
      <c r="A691" s="37"/>
      <c r="B691" s="37"/>
      <c r="D691" s="37"/>
      <c r="E691" s="34"/>
      <c r="F691" s="34"/>
      <c r="G691" s="38"/>
      <c r="H691" s="38"/>
      <c r="I691" s="38"/>
      <c r="J691" s="38"/>
    </row>
    <row r="692" spans="1:10" ht="15.75" customHeight="1">
      <c r="A692" s="37"/>
      <c r="B692" s="37"/>
      <c r="D692" s="37"/>
      <c r="E692" s="34"/>
      <c r="F692" s="34"/>
      <c r="G692" s="38"/>
      <c r="H692" s="38"/>
      <c r="I692" s="38"/>
      <c r="J692" s="38"/>
    </row>
    <row r="693" spans="1:10" ht="15.75" customHeight="1">
      <c r="A693" s="37"/>
      <c r="B693" s="37"/>
      <c r="D693" s="37"/>
      <c r="E693" s="34"/>
      <c r="F693" s="34"/>
      <c r="G693" s="38"/>
      <c r="H693" s="38"/>
      <c r="I693" s="38"/>
      <c r="J693" s="38"/>
    </row>
    <row r="694" spans="1:10" ht="15.75" customHeight="1">
      <c r="A694" s="37"/>
      <c r="B694" s="37"/>
      <c r="D694" s="37"/>
      <c r="E694" s="34"/>
      <c r="F694" s="34"/>
      <c r="G694" s="38"/>
      <c r="H694" s="38"/>
      <c r="I694" s="38"/>
      <c r="J694" s="38"/>
    </row>
    <row r="695" spans="1:10" ht="15.75" customHeight="1">
      <c r="A695" s="37"/>
      <c r="B695" s="37"/>
      <c r="D695" s="37"/>
      <c r="E695" s="34"/>
      <c r="F695" s="34"/>
      <c r="G695" s="38"/>
      <c r="H695" s="38"/>
      <c r="I695" s="38"/>
      <c r="J695" s="38"/>
    </row>
    <row r="696" spans="1:10" ht="15.75" customHeight="1">
      <c r="A696" s="37"/>
      <c r="B696" s="37"/>
      <c r="D696" s="37"/>
      <c r="E696" s="34"/>
      <c r="F696" s="34"/>
      <c r="G696" s="38"/>
      <c r="H696" s="38"/>
      <c r="I696" s="38"/>
      <c r="J696" s="38"/>
    </row>
    <row r="697" spans="1:10" ht="15.75" customHeight="1">
      <c r="A697" s="37"/>
      <c r="B697" s="37"/>
      <c r="D697" s="37"/>
      <c r="E697" s="34"/>
      <c r="F697" s="34"/>
      <c r="G697" s="38"/>
      <c r="H697" s="38"/>
      <c r="I697" s="38"/>
      <c r="J697" s="38"/>
    </row>
    <row r="698" spans="1:10" ht="15.75" customHeight="1">
      <c r="A698" s="37"/>
      <c r="B698" s="37"/>
      <c r="D698" s="37"/>
      <c r="E698" s="34"/>
      <c r="F698" s="34"/>
      <c r="G698" s="38"/>
      <c r="H698" s="38"/>
      <c r="I698" s="38"/>
      <c r="J698" s="38"/>
    </row>
    <row r="699" spans="1:10" ht="15.75" customHeight="1">
      <c r="A699" s="37"/>
      <c r="B699" s="37"/>
      <c r="D699" s="37"/>
      <c r="E699" s="34"/>
      <c r="F699" s="34"/>
      <c r="G699" s="38"/>
      <c r="H699" s="38"/>
      <c r="I699" s="38"/>
      <c r="J699" s="38"/>
    </row>
    <row r="700" spans="1:10" ht="15.75" customHeight="1">
      <c r="A700" s="37"/>
      <c r="B700" s="37"/>
      <c r="D700" s="37"/>
      <c r="E700" s="34"/>
      <c r="F700" s="34"/>
      <c r="G700" s="38"/>
      <c r="H700" s="38"/>
      <c r="I700" s="38"/>
      <c r="J700" s="38"/>
    </row>
    <row r="701" spans="1:10" ht="15.75" customHeight="1">
      <c r="A701" s="37"/>
      <c r="B701" s="37"/>
      <c r="D701" s="37"/>
      <c r="E701" s="34"/>
      <c r="F701" s="34"/>
      <c r="G701" s="38"/>
      <c r="H701" s="38"/>
      <c r="I701" s="38"/>
      <c r="J701" s="38"/>
    </row>
    <row r="702" spans="1:10" ht="15.75" customHeight="1">
      <c r="A702" s="37"/>
      <c r="B702" s="37"/>
      <c r="D702" s="37"/>
      <c r="E702" s="34"/>
      <c r="F702" s="34"/>
      <c r="G702" s="38"/>
      <c r="H702" s="38"/>
      <c r="I702" s="38"/>
      <c r="J702" s="38"/>
    </row>
    <row r="703" spans="1:10" ht="15.75" customHeight="1">
      <c r="A703" s="37"/>
      <c r="B703" s="37"/>
      <c r="D703" s="37"/>
      <c r="E703" s="34"/>
      <c r="F703" s="34"/>
      <c r="G703" s="38"/>
      <c r="H703" s="38"/>
      <c r="I703" s="38"/>
      <c r="J703" s="38"/>
    </row>
    <row r="704" spans="1:10" ht="15.75" customHeight="1">
      <c r="A704" s="37"/>
      <c r="B704" s="37"/>
      <c r="D704" s="37"/>
      <c r="E704" s="34"/>
      <c r="F704" s="34"/>
      <c r="G704" s="38"/>
      <c r="H704" s="38"/>
      <c r="I704" s="38"/>
      <c r="J704" s="38"/>
    </row>
    <row r="705" spans="1:10" ht="15.75" customHeight="1">
      <c r="A705" s="37"/>
      <c r="B705" s="37"/>
      <c r="D705" s="37"/>
      <c r="E705" s="34"/>
      <c r="F705" s="34"/>
      <c r="G705" s="38"/>
      <c r="H705" s="38"/>
      <c r="I705" s="38"/>
      <c r="J705" s="38"/>
    </row>
    <row r="706" spans="1:10" ht="15.75" customHeight="1">
      <c r="A706" s="37"/>
      <c r="B706" s="37"/>
      <c r="D706" s="37"/>
      <c r="E706" s="34"/>
      <c r="F706" s="34"/>
      <c r="G706" s="38"/>
      <c r="H706" s="38"/>
      <c r="I706" s="38"/>
      <c r="J706" s="38"/>
    </row>
    <row r="707" spans="1:10" ht="15.75" customHeight="1">
      <c r="A707" s="37"/>
      <c r="B707" s="37"/>
      <c r="D707" s="37"/>
      <c r="E707" s="34"/>
      <c r="F707" s="34"/>
      <c r="G707" s="38"/>
      <c r="H707" s="38"/>
      <c r="I707" s="38"/>
      <c r="J707" s="38"/>
    </row>
    <row r="708" spans="1:10" ht="15.75" customHeight="1">
      <c r="A708" s="37"/>
      <c r="B708" s="37"/>
      <c r="D708" s="37"/>
      <c r="E708" s="34"/>
      <c r="F708" s="34"/>
      <c r="G708" s="38"/>
      <c r="H708" s="38"/>
      <c r="I708" s="38"/>
      <c r="J708" s="38"/>
    </row>
    <row r="709" spans="1:10" ht="15.75" customHeight="1">
      <c r="A709" s="37"/>
      <c r="B709" s="37"/>
      <c r="D709" s="37"/>
      <c r="E709" s="34"/>
      <c r="F709" s="34"/>
      <c r="G709" s="38"/>
      <c r="H709" s="38"/>
      <c r="I709" s="38"/>
      <c r="J709" s="38"/>
    </row>
    <row r="710" spans="1:10" ht="15.75" customHeight="1">
      <c r="A710" s="37"/>
      <c r="B710" s="37"/>
      <c r="D710" s="37"/>
      <c r="E710" s="34"/>
      <c r="F710" s="34"/>
      <c r="G710" s="38"/>
      <c r="H710" s="38"/>
      <c r="I710" s="38"/>
      <c r="J710" s="38"/>
    </row>
    <row r="711" spans="1:10" ht="15.75" customHeight="1">
      <c r="A711" s="37"/>
      <c r="B711" s="37"/>
      <c r="D711" s="37"/>
      <c r="E711" s="34"/>
      <c r="F711" s="34"/>
      <c r="G711" s="38"/>
      <c r="H711" s="38"/>
      <c r="I711" s="38"/>
      <c r="J711" s="38"/>
    </row>
    <row r="712" spans="1:10" ht="15.75" customHeight="1">
      <c r="A712" s="37"/>
      <c r="B712" s="37"/>
      <c r="D712" s="37"/>
      <c r="E712" s="34"/>
      <c r="F712" s="34"/>
      <c r="G712" s="38"/>
      <c r="H712" s="38"/>
      <c r="I712" s="38"/>
      <c r="J712" s="38"/>
    </row>
    <row r="713" spans="1:10" ht="15.75" customHeight="1">
      <c r="A713" s="37"/>
      <c r="B713" s="37"/>
      <c r="D713" s="37"/>
      <c r="E713" s="34"/>
      <c r="F713" s="34"/>
      <c r="G713" s="38"/>
      <c r="H713" s="38"/>
      <c r="I713" s="38"/>
      <c r="J713" s="38"/>
    </row>
    <row r="714" spans="1:10" ht="15.75" customHeight="1">
      <c r="A714" s="37"/>
      <c r="B714" s="37"/>
      <c r="D714" s="37"/>
      <c r="E714" s="34"/>
      <c r="F714" s="34"/>
      <c r="G714" s="38"/>
      <c r="H714" s="38"/>
      <c r="I714" s="38"/>
      <c r="J714" s="38"/>
    </row>
    <row r="715" spans="1:10" ht="15.75" customHeight="1">
      <c r="A715" s="37"/>
      <c r="B715" s="37"/>
      <c r="D715" s="37"/>
      <c r="E715" s="34"/>
      <c r="F715" s="34"/>
      <c r="G715" s="38"/>
      <c r="H715" s="38"/>
      <c r="I715" s="38"/>
      <c r="J715" s="38"/>
    </row>
    <row r="716" spans="1:10" ht="15.75" customHeight="1">
      <c r="A716" s="37"/>
      <c r="B716" s="37"/>
      <c r="D716" s="37"/>
      <c r="E716" s="34"/>
      <c r="F716" s="34"/>
      <c r="G716" s="38"/>
      <c r="H716" s="38"/>
      <c r="I716" s="38"/>
      <c r="J716" s="38"/>
    </row>
    <row r="717" spans="1:10" ht="15.75" customHeight="1">
      <c r="A717" s="37"/>
      <c r="B717" s="37"/>
      <c r="D717" s="37"/>
      <c r="E717" s="34"/>
      <c r="F717" s="34"/>
      <c r="G717" s="38"/>
      <c r="H717" s="38"/>
      <c r="I717" s="38"/>
      <c r="J717" s="38"/>
    </row>
    <row r="718" spans="1:10" ht="15.75" customHeight="1">
      <c r="A718" s="37"/>
      <c r="B718" s="37"/>
      <c r="D718" s="37"/>
      <c r="E718" s="34"/>
      <c r="F718" s="34"/>
      <c r="G718" s="38"/>
      <c r="H718" s="38"/>
      <c r="I718" s="38"/>
      <c r="J718" s="38"/>
    </row>
    <row r="719" spans="1:10" ht="15.75" customHeight="1">
      <c r="A719" s="37"/>
      <c r="B719" s="37"/>
      <c r="D719" s="37"/>
      <c r="E719" s="34"/>
      <c r="F719" s="34"/>
      <c r="G719" s="38"/>
      <c r="H719" s="38"/>
      <c r="I719" s="38"/>
      <c r="J719" s="38"/>
    </row>
    <row r="720" spans="1:10" ht="15.75" customHeight="1">
      <c r="A720" s="37"/>
      <c r="B720" s="37"/>
      <c r="D720" s="37"/>
      <c r="E720" s="34"/>
      <c r="F720" s="34"/>
      <c r="G720" s="38"/>
      <c r="H720" s="38"/>
      <c r="I720" s="38"/>
      <c r="J720" s="38"/>
    </row>
    <row r="721" spans="1:10" ht="15.75" customHeight="1">
      <c r="A721" s="37"/>
      <c r="B721" s="37"/>
      <c r="D721" s="37"/>
      <c r="E721" s="34"/>
      <c r="F721" s="34"/>
      <c r="G721" s="38"/>
      <c r="H721" s="38"/>
      <c r="I721" s="38"/>
      <c r="J721" s="38"/>
    </row>
    <row r="722" spans="1:10" ht="15.75" customHeight="1">
      <c r="A722" s="37"/>
      <c r="B722" s="37"/>
      <c r="D722" s="37"/>
      <c r="E722" s="34"/>
      <c r="F722" s="34"/>
      <c r="G722" s="38"/>
      <c r="H722" s="38"/>
      <c r="I722" s="38"/>
      <c r="J722" s="38"/>
    </row>
    <row r="723" spans="1:10" ht="15.75" customHeight="1">
      <c r="A723" s="37"/>
      <c r="B723" s="37"/>
      <c r="D723" s="37"/>
      <c r="E723" s="34"/>
      <c r="F723" s="34"/>
      <c r="G723" s="38"/>
      <c r="H723" s="38"/>
      <c r="I723" s="38"/>
      <c r="J723" s="38"/>
    </row>
    <row r="724" spans="1:10" ht="15.75" customHeight="1">
      <c r="A724" s="37"/>
      <c r="B724" s="37"/>
      <c r="D724" s="37"/>
      <c r="E724" s="34"/>
      <c r="F724" s="34"/>
      <c r="G724" s="38"/>
      <c r="H724" s="38"/>
      <c r="I724" s="38"/>
      <c r="J724" s="38"/>
    </row>
    <row r="725" spans="1:10" ht="15.75" customHeight="1">
      <c r="A725" s="37"/>
      <c r="B725" s="37"/>
      <c r="D725" s="37"/>
      <c r="E725" s="34"/>
      <c r="F725" s="34"/>
      <c r="G725" s="38"/>
      <c r="H725" s="38"/>
      <c r="I725" s="38"/>
      <c r="J725" s="38"/>
    </row>
    <row r="726" spans="1:10" ht="15.75" customHeight="1">
      <c r="A726" s="37"/>
      <c r="B726" s="37"/>
      <c r="D726" s="37"/>
      <c r="E726" s="34"/>
      <c r="F726" s="34"/>
      <c r="G726" s="38"/>
      <c r="H726" s="38"/>
      <c r="I726" s="38"/>
      <c r="J726" s="38"/>
    </row>
    <row r="727" spans="1:10" ht="15.75" customHeight="1">
      <c r="A727" s="37"/>
      <c r="B727" s="37"/>
      <c r="D727" s="37"/>
      <c r="E727" s="34"/>
      <c r="F727" s="34"/>
      <c r="G727" s="38"/>
      <c r="H727" s="38"/>
      <c r="I727" s="38"/>
      <c r="J727" s="38"/>
    </row>
    <row r="728" spans="1:10" ht="15.75" customHeight="1">
      <c r="A728" s="37"/>
      <c r="B728" s="37"/>
      <c r="D728" s="37"/>
      <c r="E728" s="34"/>
      <c r="F728" s="34"/>
      <c r="G728" s="38"/>
      <c r="H728" s="38"/>
      <c r="I728" s="38"/>
      <c r="J728" s="38"/>
    </row>
    <row r="729" spans="1:10" ht="15.75" customHeight="1">
      <c r="A729" s="37"/>
      <c r="B729" s="37"/>
      <c r="D729" s="37"/>
      <c r="E729" s="34"/>
      <c r="F729" s="34"/>
      <c r="G729" s="38"/>
      <c r="H729" s="38"/>
      <c r="I729" s="38"/>
      <c r="J729" s="38"/>
    </row>
    <row r="730" spans="1:10" ht="15.75" customHeight="1">
      <c r="A730" s="37"/>
      <c r="B730" s="37"/>
      <c r="D730" s="37"/>
      <c r="E730" s="34"/>
      <c r="F730" s="34"/>
      <c r="G730" s="38"/>
      <c r="H730" s="38"/>
      <c r="I730" s="38"/>
      <c r="J730" s="38"/>
    </row>
    <row r="731" spans="1:10" ht="15.75" customHeight="1">
      <c r="A731" s="37"/>
      <c r="B731" s="37"/>
      <c r="D731" s="37"/>
      <c r="E731" s="34"/>
      <c r="F731" s="34"/>
      <c r="G731" s="38"/>
      <c r="H731" s="38"/>
      <c r="I731" s="38"/>
      <c r="J731" s="38"/>
    </row>
    <row r="732" spans="1:10" ht="15.75" customHeight="1">
      <c r="A732" s="37"/>
      <c r="B732" s="37"/>
      <c r="D732" s="37"/>
      <c r="E732" s="34"/>
      <c r="F732" s="34"/>
      <c r="G732" s="38"/>
      <c r="H732" s="38"/>
      <c r="I732" s="38"/>
      <c r="J732" s="38"/>
    </row>
    <row r="733" spans="1:10" ht="15.75" customHeight="1">
      <c r="A733" s="37"/>
      <c r="B733" s="37"/>
      <c r="D733" s="37"/>
      <c r="E733" s="34"/>
      <c r="F733" s="34"/>
      <c r="G733" s="38"/>
      <c r="H733" s="38"/>
      <c r="I733" s="38"/>
      <c r="J733" s="38"/>
    </row>
    <row r="734" spans="1:10" ht="15.75" customHeight="1">
      <c r="A734" s="37"/>
      <c r="B734" s="37"/>
      <c r="D734" s="37"/>
      <c r="E734" s="34"/>
      <c r="F734" s="34"/>
      <c r="G734" s="38"/>
      <c r="H734" s="38"/>
      <c r="I734" s="38"/>
      <c r="J734" s="38"/>
    </row>
    <row r="735" spans="1:10" ht="15.75" customHeight="1">
      <c r="A735" s="37"/>
      <c r="B735" s="37"/>
      <c r="D735" s="37"/>
      <c r="E735" s="34"/>
      <c r="F735" s="34"/>
      <c r="G735" s="38"/>
      <c r="H735" s="38"/>
      <c r="I735" s="38"/>
      <c r="J735" s="38"/>
    </row>
    <row r="736" spans="1:10" ht="15.75" customHeight="1">
      <c r="A736" s="37"/>
      <c r="B736" s="37"/>
      <c r="D736" s="37"/>
      <c r="E736" s="34"/>
      <c r="F736" s="34"/>
      <c r="G736" s="38"/>
      <c r="H736" s="38"/>
      <c r="I736" s="38"/>
      <c r="J736" s="38"/>
    </row>
    <row r="737" spans="1:10" ht="15.75" customHeight="1">
      <c r="A737" s="37"/>
      <c r="B737" s="37"/>
      <c r="D737" s="37"/>
      <c r="E737" s="34"/>
      <c r="F737" s="34"/>
      <c r="G737" s="38"/>
      <c r="H737" s="38"/>
      <c r="I737" s="38"/>
      <c r="J737" s="38"/>
    </row>
    <row r="738" spans="1:10" ht="15.75" customHeight="1">
      <c r="A738" s="37"/>
      <c r="B738" s="37"/>
      <c r="D738" s="37"/>
      <c r="E738" s="34"/>
      <c r="F738" s="34"/>
      <c r="G738" s="38"/>
      <c r="H738" s="38"/>
      <c r="I738" s="38"/>
      <c r="J738" s="38"/>
    </row>
    <row r="739" spans="1:10" ht="15.75" customHeight="1">
      <c r="A739" s="37"/>
      <c r="B739" s="37"/>
      <c r="D739" s="37"/>
      <c r="E739" s="34"/>
      <c r="F739" s="34"/>
      <c r="G739" s="38"/>
      <c r="H739" s="38"/>
      <c r="I739" s="38"/>
      <c r="J739" s="38"/>
    </row>
    <row r="740" spans="1:10" ht="15.75" customHeight="1">
      <c r="A740" s="37"/>
      <c r="B740" s="37"/>
      <c r="D740" s="37"/>
      <c r="E740" s="34"/>
      <c r="F740" s="34"/>
      <c r="G740" s="38"/>
      <c r="H740" s="38"/>
      <c r="I740" s="38"/>
      <c r="J740" s="38"/>
    </row>
    <row r="741" spans="1:10" ht="15.75" customHeight="1">
      <c r="A741" s="37"/>
      <c r="B741" s="37"/>
      <c r="D741" s="37"/>
      <c r="E741" s="34"/>
      <c r="F741" s="34"/>
      <c r="G741" s="38"/>
      <c r="H741" s="38"/>
      <c r="I741" s="38"/>
      <c r="J741" s="38"/>
    </row>
    <row r="742" spans="1:10" ht="15.75" customHeight="1">
      <c r="A742" s="37"/>
      <c r="B742" s="37"/>
      <c r="D742" s="37"/>
      <c r="E742" s="34"/>
      <c r="F742" s="34"/>
      <c r="G742" s="38"/>
      <c r="H742" s="38"/>
      <c r="I742" s="38"/>
      <c r="J742" s="38"/>
    </row>
    <row r="743" spans="1:10" ht="15.75" customHeight="1">
      <c r="A743" s="37"/>
      <c r="B743" s="37"/>
      <c r="D743" s="37"/>
      <c r="E743" s="34"/>
      <c r="F743" s="34"/>
      <c r="G743" s="38"/>
      <c r="H743" s="38"/>
      <c r="I743" s="38"/>
      <c r="J743" s="38"/>
    </row>
    <row r="744" spans="1:10" ht="15.75" customHeight="1">
      <c r="A744" s="37"/>
      <c r="B744" s="37"/>
      <c r="D744" s="37"/>
      <c r="E744" s="34"/>
      <c r="F744" s="34"/>
      <c r="G744" s="38"/>
      <c r="H744" s="38"/>
      <c r="I744" s="38"/>
      <c r="J744" s="38"/>
    </row>
    <row r="745" spans="1:10" ht="15.75" customHeight="1">
      <c r="A745" s="37"/>
      <c r="B745" s="37"/>
      <c r="D745" s="37"/>
      <c r="E745" s="34"/>
      <c r="F745" s="34"/>
      <c r="G745" s="38"/>
      <c r="H745" s="38"/>
      <c r="I745" s="38"/>
      <c r="J745" s="38"/>
    </row>
    <row r="746" spans="1:10" ht="15.75" customHeight="1">
      <c r="A746" s="37"/>
      <c r="B746" s="37"/>
      <c r="D746" s="37"/>
      <c r="E746" s="34"/>
      <c r="F746" s="34"/>
      <c r="G746" s="38"/>
      <c r="H746" s="38"/>
      <c r="I746" s="38"/>
      <c r="J746" s="38"/>
    </row>
    <row r="747" spans="1:10" ht="15.75" customHeight="1">
      <c r="A747" s="37"/>
      <c r="B747" s="37"/>
      <c r="D747" s="37"/>
      <c r="E747" s="34"/>
      <c r="F747" s="34"/>
      <c r="G747" s="38"/>
      <c r="H747" s="38"/>
      <c r="I747" s="38"/>
      <c r="J747" s="38"/>
    </row>
    <row r="748" spans="1:10" ht="15.75" customHeight="1">
      <c r="A748" s="37"/>
      <c r="B748" s="37"/>
      <c r="D748" s="37"/>
      <c r="E748" s="34"/>
      <c r="F748" s="34"/>
      <c r="G748" s="38"/>
      <c r="H748" s="38"/>
      <c r="I748" s="38"/>
      <c r="J748" s="38"/>
    </row>
    <row r="749" spans="1:10" ht="15.75" customHeight="1">
      <c r="A749" s="37"/>
      <c r="B749" s="37"/>
      <c r="D749" s="37"/>
      <c r="E749" s="34"/>
      <c r="F749" s="34"/>
      <c r="G749" s="38"/>
      <c r="H749" s="38"/>
      <c r="I749" s="38"/>
      <c r="J749" s="38"/>
    </row>
    <row r="750" spans="1:10" ht="15.75" customHeight="1">
      <c r="A750" s="37"/>
      <c r="B750" s="37"/>
      <c r="D750" s="37"/>
      <c r="E750" s="34"/>
      <c r="F750" s="34"/>
      <c r="G750" s="38"/>
      <c r="H750" s="38"/>
      <c r="I750" s="38"/>
      <c r="J750" s="38"/>
    </row>
    <row r="751" spans="1:10" ht="15.75" customHeight="1">
      <c r="A751" s="37"/>
      <c r="B751" s="37"/>
      <c r="D751" s="37"/>
      <c r="E751" s="34"/>
      <c r="F751" s="34"/>
      <c r="G751" s="38"/>
      <c r="H751" s="38"/>
      <c r="I751" s="38"/>
      <c r="J751" s="38"/>
    </row>
    <row r="752" spans="1:10" ht="15.75" customHeight="1">
      <c r="A752" s="37"/>
      <c r="B752" s="37"/>
      <c r="D752" s="37"/>
      <c r="E752" s="34"/>
      <c r="F752" s="34"/>
      <c r="G752" s="38"/>
      <c r="H752" s="38"/>
      <c r="I752" s="38"/>
      <c r="J752" s="38"/>
    </row>
    <row r="753" spans="1:10" ht="15.75" customHeight="1">
      <c r="A753" s="37"/>
      <c r="B753" s="37"/>
      <c r="D753" s="37"/>
      <c r="E753" s="34"/>
      <c r="F753" s="34"/>
      <c r="G753" s="38"/>
      <c r="H753" s="38"/>
      <c r="I753" s="38"/>
      <c r="J753" s="38"/>
    </row>
    <row r="754" spans="1:10" ht="15.75" customHeight="1">
      <c r="A754" s="37"/>
      <c r="B754" s="37"/>
      <c r="D754" s="37"/>
      <c r="E754" s="34"/>
      <c r="F754" s="34"/>
      <c r="G754" s="38"/>
      <c r="H754" s="38"/>
      <c r="I754" s="38"/>
      <c r="J754" s="38"/>
    </row>
    <row r="755" spans="1:10" ht="15.75" customHeight="1">
      <c r="A755" s="37"/>
      <c r="B755" s="37"/>
      <c r="D755" s="37"/>
      <c r="E755" s="34"/>
      <c r="F755" s="34"/>
      <c r="G755" s="38"/>
      <c r="H755" s="38"/>
      <c r="I755" s="38"/>
      <c r="J755" s="38"/>
    </row>
    <row r="756" spans="1:10" ht="15.75" customHeight="1">
      <c r="A756" s="37"/>
      <c r="B756" s="37"/>
      <c r="D756" s="37"/>
      <c r="E756" s="34"/>
      <c r="F756" s="34"/>
      <c r="G756" s="38"/>
      <c r="H756" s="38"/>
      <c r="I756" s="38"/>
      <c r="J756" s="38"/>
    </row>
    <row r="757" spans="1:10" ht="15.75" customHeight="1">
      <c r="A757" s="37"/>
      <c r="B757" s="37"/>
      <c r="D757" s="37"/>
      <c r="E757" s="34"/>
      <c r="F757" s="34"/>
      <c r="G757" s="38"/>
      <c r="H757" s="38"/>
      <c r="I757" s="38"/>
      <c r="J757" s="38"/>
    </row>
    <row r="758" spans="1:10" ht="15.75" customHeight="1">
      <c r="A758" s="37"/>
      <c r="B758" s="37"/>
      <c r="D758" s="37"/>
      <c r="E758" s="34"/>
      <c r="F758" s="34"/>
      <c r="G758" s="38"/>
      <c r="H758" s="38"/>
      <c r="I758" s="38"/>
      <c r="J758" s="38"/>
    </row>
    <row r="759" spans="1:10" ht="15.75" customHeight="1">
      <c r="A759" s="37"/>
      <c r="B759" s="37"/>
      <c r="D759" s="37"/>
      <c r="E759" s="34"/>
      <c r="F759" s="34"/>
      <c r="G759" s="38"/>
      <c r="H759" s="38"/>
      <c r="I759" s="38"/>
      <c r="J759" s="38"/>
    </row>
    <row r="760" spans="1:10" ht="15.75" customHeight="1">
      <c r="A760" s="37"/>
      <c r="B760" s="37"/>
      <c r="D760" s="37"/>
      <c r="E760" s="34"/>
      <c r="F760" s="34"/>
      <c r="G760" s="38"/>
      <c r="H760" s="38"/>
      <c r="I760" s="38"/>
      <c r="J760" s="38"/>
    </row>
    <row r="761" spans="1:10" ht="15.75" customHeight="1">
      <c r="A761" s="37"/>
      <c r="B761" s="37"/>
      <c r="D761" s="37"/>
      <c r="E761" s="34"/>
      <c r="F761" s="34"/>
      <c r="G761" s="38"/>
      <c r="H761" s="38"/>
      <c r="I761" s="38"/>
      <c r="J761" s="38"/>
    </row>
    <row r="762" spans="1:10" ht="15.75" customHeight="1">
      <c r="A762" s="37"/>
      <c r="B762" s="37"/>
      <c r="D762" s="37"/>
      <c r="E762" s="34"/>
      <c r="F762" s="34"/>
      <c r="G762" s="38"/>
      <c r="H762" s="38"/>
      <c r="I762" s="38"/>
      <c r="J762" s="38"/>
    </row>
    <row r="763" spans="1:10" ht="15.75" customHeight="1">
      <c r="A763" s="37"/>
      <c r="B763" s="37"/>
      <c r="D763" s="37"/>
      <c r="E763" s="34"/>
      <c r="F763" s="34"/>
      <c r="G763" s="38"/>
      <c r="H763" s="38"/>
      <c r="I763" s="38"/>
      <c r="J763" s="38"/>
    </row>
    <row r="764" spans="1:10" ht="15.75" customHeight="1">
      <c r="A764" s="37"/>
      <c r="B764" s="37"/>
      <c r="D764" s="37"/>
      <c r="E764" s="34"/>
      <c r="F764" s="34"/>
      <c r="G764" s="38"/>
      <c r="H764" s="38"/>
      <c r="I764" s="38"/>
      <c r="J764" s="38"/>
    </row>
    <row r="765" spans="1:10" ht="15.75" customHeight="1">
      <c r="A765" s="37"/>
      <c r="B765" s="37"/>
      <c r="D765" s="37"/>
      <c r="E765" s="34"/>
      <c r="F765" s="34"/>
      <c r="G765" s="38"/>
      <c r="H765" s="38"/>
      <c r="I765" s="38"/>
      <c r="J765" s="38"/>
    </row>
    <row r="766" spans="1:10" ht="15.75" customHeight="1">
      <c r="A766" s="37"/>
      <c r="B766" s="37"/>
      <c r="D766" s="37"/>
      <c r="E766" s="34"/>
      <c r="F766" s="34"/>
      <c r="G766" s="38"/>
      <c r="H766" s="38"/>
      <c r="I766" s="38"/>
      <c r="J766" s="38"/>
    </row>
    <row r="767" spans="1:10" ht="15.75" customHeight="1">
      <c r="A767" s="37"/>
      <c r="B767" s="37"/>
      <c r="D767" s="37"/>
      <c r="E767" s="34"/>
      <c r="F767" s="34"/>
      <c r="G767" s="38"/>
      <c r="H767" s="38"/>
      <c r="I767" s="38"/>
      <c r="J767" s="38"/>
    </row>
    <row r="768" spans="1:10" ht="15.75" customHeight="1">
      <c r="A768" s="37"/>
      <c r="B768" s="37"/>
      <c r="D768" s="37"/>
      <c r="E768" s="34"/>
      <c r="F768" s="34"/>
      <c r="G768" s="38"/>
      <c r="H768" s="38"/>
      <c r="I768" s="38"/>
      <c r="J768" s="38"/>
    </row>
    <row r="769" spans="1:10" ht="15.75" customHeight="1">
      <c r="A769" s="37"/>
      <c r="B769" s="37"/>
      <c r="D769" s="37"/>
      <c r="E769" s="34"/>
      <c r="F769" s="34"/>
      <c r="G769" s="38"/>
      <c r="H769" s="38"/>
      <c r="I769" s="38"/>
      <c r="J769" s="38"/>
    </row>
    <row r="770" spans="1:10" ht="15.75" customHeight="1">
      <c r="A770" s="37"/>
      <c r="B770" s="37"/>
      <c r="D770" s="37"/>
      <c r="E770" s="34"/>
      <c r="F770" s="34"/>
      <c r="G770" s="38"/>
      <c r="H770" s="38"/>
      <c r="I770" s="38"/>
      <c r="J770" s="38"/>
    </row>
    <row r="771" spans="1:10" ht="15.75" customHeight="1">
      <c r="A771" s="37"/>
      <c r="B771" s="37"/>
      <c r="D771" s="37"/>
      <c r="E771" s="34"/>
      <c r="F771" s="34"/>
      <c r="G771" s="38"/>
      <c r="H771" s="38"/>
      <c r="I771" s="38"/>
      <c r="J771" s="38"/>
    </row>
    <row r="772" spans="1:10" ht="15.75" customHeight="1">
      <c r="A772" s="37"/>
      <c r="B772" s="37"/>
      <c r="D772" s="37"/>
      <c r="E772" s="34"/>
      <c r="F772" s="34"/>
      <c r="G772" s="38"/>
      <c r="H772" s="38"/>
      <c r="I772" s="38"/>
      <c r="J772" s="38"/>
    </row>
    <row r="773" spans="1:10" ht="15.75" customHeight="1">
      <c r="A773" s="37"/>
      <c r="B773" s="37"/>
      <c r="D773" s="37"/>
      <c r="E773" s="34"/>
      <c r="F773" s="34"/>
      <c r="G773" s="38"/>
      <c r="H773" s="38"/>
      <c r="I773" s="38"/>
      <c r="J773" s="38"/>
    </row>
    <row r="774" spans="1:10" ht="15.75" customHeight="1">
      <c r="A774" s="37"/>
      <c r="B774" s="37"/>
      <c r="D774" s="37"/>
      <c r="E774" s="34"/>
      <c r="F774" s="34"/>
      <c r="G774" s="38"/>
      <c r="H774" s="38"/>
      <c r="I774" s="38"/>
      <c r="J774" s="38"/>
    </row>
    <row r="775" spans="1:10" ht="15.75" customHeight="1">
      <c r="A775" s="37"/>
      <c r="B775" s="37"/>
      <c r="D775" s="37"/>
      <c r="E775" s="34"/>
      <c r="F775" s="34"/>
      <c r="G775" s="38"/>
      <c r="H775" s="38"/>
      <c r="I775" s="38"/>
      <c r="J775" s="38"/>
    </row>
    <row r="776" spans="1:10" ht="15.75" customHeight="1">
      <c r="A776" s="37"/>
      <c r="B776" s="37"/>
      <c r="D776" s="37"/>
      <c r="E776" s="34"/>
      <c r="F776" s="34"/>
      <c r="G776" s="38"/>
      <c r="H776" s="38"/>
      <c r="I776" s="38"/>
      <c r="J776" s="38"/>
    </row>
    <row r="777" spans="1:10" ht="15.75" customHeight="1">
      <c r="A777" s="37"/>
      <c r="B777" s="37"/>
      <c r="D777" s="37"/>
      <c r="E777" s="34"/>
      <c r="F777" s="34"/>
      <c r="G777" s="38"/>
      <c r="H777" s="38"/>
      <c r="I777" s="38"/>
      <c r="J777" s="38"/>
    </row>
    <row r="778" spans="1:10" ht="15.75" customHeight="1">
      <c r="A778" s="37"/>
      <c r="B778" s="37"/>
      <c r="D778" s="37"/>
      <c r="E778" s="34"/>
      <c r="F778" s="34"/>
      <c r="G778" s="38"/>
      <c r="H778" s="38"/>
      <c r="I778" s="38"/>
      <c r="J778" s="38"/>
    </row>
    <row r="779" spans="1:10" ht="15.75" customHeight="1">
      <c r="A779" s="37"/>
      <c r="B779" s="37"/>
      <c r="D779" s="37"/>
      <c r="E779" s="34"/>
      <c r="F779" s="34"/>
      <c r="G779" s="38"/>
      <c r="H779" s="38"/>
      <c r="I779" s="38"/>
      <c r="J779" s="38"/>
    </row>
    <row r="780" spans="1:10" ht="15.75" customHeight="1">
      <c r="A780" s="37"/>
      <c r="B780" s="37"/>
      <c r="D780" s="37"/>
      <c r="E780" s="34"/>
      <c r="F780" s="34"/>
      <c r="G780" s="38"/>
      <c r="H780" s="38"/>
      <c r="I780" s="38"/>
      <c r="J780" s="38"/>
    </row>
    <row r="781" spans="1:10" ht="15.75" customHeight="1">
      <c r="A781" s="37"/>
      <c r="B781" s="37"/>
      <c r="D781" s="37"/>
      <c r="E781" s="34"/>
      <c r="F781" s="34"/>
      <c r="G781" s="38"/>
      <c r="H781" s="38"/>
      <c r="I781" s="38"/>
      <c r="J781" s="38"/>
    </row>
    <row r="782" spans="1:10" ht="15.75" customHeight="1">
      <c r="A782" s="37"/>
      <c r="B782" s="37"/>
      <c r="D782" s="37"/>
      <c r="E782" s="34"/>
      <c r="F782" s="34"/>
      <c r="G782" s="38"/>
      <c r="H782" s="38"/>
      <c r="I782" s="38"/>
      <c r="J782" s="38"/>
    </row>
    <row r="783" spans="1:10" ht="15.75" customHeight="1">
      <c r="A783" s="37"/>
      <c r="B783" s="37"/>
      <c r="D783" s="37"/>
      <c r="E783" s="34"/>
      <c r="F783" s="34"/>
      <c r="G783" s="38"/>
      <c r="H783" s="38"/>
      <c r="I783" s="38"/>
      <c r="J783" s="38"/>
    </row>
    <row r="784" spans="1:10" ht="15.75" customHeight="1">
      <c r="A784" s="37"/>
      <c r="B784" s="37"/>
      <c r="D784" s="37"/>
      <c r="E784" s="34"/>
      <c r="F784" s="34"/>
      <c r="G784" s="38"/>
      <c r="H784" s="38"/>
      <c r="I784" s="38"/>
      <c r="J784" s="38"/>
    </row>
    <row r="785" spans="1:10" ht="15.75" customHeight="1">
      <c r="A785" s="37"/>
      <c r="B785" s="37"/>
      <c r="D785" s="37"/>
      <c r="E785" s="34"/>
      <c r="F785" s="34"/>
      <c r="G785" s="38"/>
      <c r="H785" s="38"/>
      <c r="I785" s="38"/>
      <c r="J785" s="38"/>
    </row>
    <row r="786" spans="1:10" ht="15.75" customHeight="1">
      <c r="A786" s="37"/>
      <c r="B786" s="37"/>
      <c r="D786" s="37"/>
      <c r="E786" s="34"/>
      <c r="F786" s="34"/>
      <c r="G786" s="38"/>
      <c r="H786" s="38"/>
      <c r="I786" s="38"/>
      <c r="J786" s="38"/>
    </row>
    <row r="787" spans="1:10" ht="15.75" customHeight="1">
      <c r="A787" s="37"/>
      <c r="B787" s="37"/>
      <c r="D787" s="37"/>
      <c r="E787" s="34"/>
      <c r="F787" s="34"/>
      <c r="G787" s="38"/>
      <c r="H787" s="38"/>
      <c r="I787" s="38"/>
      <c r="J787" s="38"/>
    </row>
    <row r="788" spans="1:10" ht="15.75" customHeight="1">
      <c r="A788" s="37"/>
      <c r="B788" s="37"/>
      <c r="D788" s="37"/>
      <c r="E788" s="34"/>
      <c r="F788" s="34"/>
      <c r="G788" s="38"/>
      <c r="H788" s="38"/>
      <c r="I788" s="38"/>
      <c r="J788" s="38"/>
    </row>
    <row r="789" spans="1:10" ht="15.75" customHeight="1">
      <c r="A789" s="37"/>
      <c r="B789" s="37"/>
      <c r="D789" s="37"/>
      <c r="E789" s="34"/>
      <c r="F789" s="34"/>
      <c r="G789" s="38"/>
      <c r="H789" s="38"/>
      <c r="I789" s="38"/>
      <c r="J789" s="38"/>
    </row>
    <row r="790" spans="1:10" ht="15.75" customHeight="1">
      <c r="A790" s="37"/>
      <c r="B790" s="37"/>
      <c r="D790" s="37"/>
      <c r="E790" s="34"/>
      <c r="F790" s="34"/>
      <c r="G790" s="38"/>
      <c r="H790" s="38"/>
      <c r="I790" s="38"/>
      <c r="J790" s="38"/>
    </row>
    <row r="791" spans="1:10" ht="15.75" customHeight="1">
      <c r="A791" s="37"/>
      <c r="B791" s="37"/>
      <c r="D791" s="37"/>
      <c r="E791" s="34"/>
      <c r="F791" s="34"/>
      <c r="G791" s="38"/>
      <c r="H791" s="38"/>
      <c r="I791" s="38"/>
      <c r="J791" s="38"/>
    </row>
    <row r="792" spans="1:10" ht="15.75" customHeight="1">
      <c r="A792" s="37"/>
      <c r="B792" s="37"/>
      <c r="D792" s="37"/>
      <c r="E792" s="34"/>
      <c r="F792" s="34"/>
      <c r="G792" s="38"/>
      <c r="H792" s="38"/>
      <c r="I792" s="38"/>
      <c r="J792" s="38"/>
    </row>
    <row r="793" spans="1:10" ht="15.75" customHeight="1">
      <c r="A793" s="37"/>
      <c r="B793" s="37"/>
      <c r="D793" s="37"/>
      <c r="E793" s="34"/>
      <c r="F793" s="34"/>
      <c r="G793" s="38"/>
      <c r="H793" s="38"/>
      <c r="I793" s="38"/>
      <c r="J793" s="38"/>
    </row>
    <row r="794" spans="1:10" ht="15.75" customHeight="1">
      <c r="A794" s="37"/>
      <c r="B794" s="37"/>
      <c r="D794" s="37"/>
      <c r="E794" s="34"/>
      <c r="F794" s="34"/>
      <c r="G794" s="38"/>
      <c r="H794" s="38"/>
      <c r="I794" s="38"/>
      <c r="J794" s="38"/>
    </row>
    <row r="795" spans="1:10" ht="15.75" customHeight="1">
      <c r="A795" s="37"/>
      <c r="B795" s="37"/>
      <c r="D795" s="37"/>
      <c r="E795" s="34"/>
      <c r="F795" s="34"/>
      <c r="G795" s="38"/>
      <c r="H795" s="38"/>
      <c r="I795" s="38"/>
      <c r="J795" s="38"/>
    </row>
    <row r="796" spans="1:10" ht="15.75" customHeight="1">
      <c r="A796" s="37"/>
      <c r="B796" s="37"/>
      <c r="D796" s="37"/>
      <c r="E796" s="34"/>
      <c r="F796" s="34"/>
      <c r="G796" s="38"/>
      <c r="H796" s="38"/>
      <c r="I796" s="38"/>
      <c r="J796" s="38"/>
    </row>
    <row r="797" spans="1:10" ht="15.75" customHeight="1">
      <c r="A797" s="37"/>
      <c r="B797" s="37"/>
      <c r="D797" s="37"/>
      <c r="E797" s="34"/>
      <c r="F797" s="34"/>
      <c r="G797" s="38"/>
      <c r="H797" s="38"/>
      <c r="I797" s="38"/>
      <c r="J797" s="38"/>
    </row>
    <row r="798" spans="1:10" ht="15.75" customHeight="1">
      <c r="A798" s="37"/>
      <c r="B798" s="37"/>
      <c r="D798" s="37"/>
      <c r="E798" s="34"/>
      <c r="F798" s="34"/>
      <c r="G798" s="38"/>
      <c r="H798" s="38"/>
      <c r="I798" s="38"/>
      <c r="J798" s="38"/>
    </row>
    <row r="799" spans="1:10" ht="15.75" customHeight="1">
      <c r="A799" s="37"/>
      <c r="B799" s="37"/>
      <c r="D799" s="37"/>
      <c r="E799" s="34"/>
      <c r="F799" s="34"/>
      <c r="G799" s="38"/>
      <c r="H799" s="38"/>
      <c r="I799" s="38"/>
      <c r="J799" s="38"/>
    </row>
    <row r="800" spans="1:10" ht="15.75" customHeight="1">
      <c r="A800" s="37"/>
      <c r="B800" s="37"/>
      <c r="D800" s="37"/>
      <c r="E800" s="34"/>
      <c r="F800" s="34"/>
      <c r="G800" s="38"/>
      <c r="H800" s="38"/>
      <c r="I800" s="38"/>
      <c r="J800" s="38"/>
    </row>
    <row r="801" spans="1:10" ht="15.75" customHeight="1">
      <c r="A801" s="37"/>
      <c r="B801" s="37"/>
      <c r="D801" s="37"/>
      <c r="E801" s="34"/>
      <c r="F801" s="34"/>
      <c r="G801" s="38"/>
      <c r="H801" s="38"/>
      <c r="I801" s="38"/>
      <c r="J801" s="38"/>
    </row>
    <row r="802" spans="1:10" ht="15.75" customHeight="1">
      <c r="A802" s="37"/>
      <c r="B802" s="37"/>
      <c r="D802" s="37"/>
      <c r="E802" s="34"/>
      <c r="F802" s="34"/>
      <c r="G802" s="38"/>
      <c r="H802" s="38"/>
      <c r="I802" s="38"/>
      <c r="J802" s="38"/>
    </row>
    <row r="803" spans="1:10" ht="15.75" customHeight="1">
      <c r="A803" s="37"/>
      <c r="B803" s="37"/>
      <c r="D803" s="37"/>
      <c r="E803" s="34"/>
      <c r="F803" s="34"/>
      <c r="G803" s="38"/>
      <c r="H803" s="38"/>
      <c r="I803" s="38"/>
      <c r="J803" s="38"/>
    </row>
    <row r="804" spans="1:10" ht="15.75" customHeight="1">
      <c r="A804" s="37"/>
      <c r="B804" s="37"/>
      <c r="D804" s="37"/>
      <c r="E804" s="34"/>
      <c r="F804" s="34"/>
      <c r="G804" s="38"/>
      <c r="H804" s="38"/>
      <c r="I804" s="38"/>
      <c r="J804" s="38"/>
    </row>
    <row r="805" spans="1:10" ht="15.75" customHeight="1">
      <c r="A805" s="37"/>
      <c r="B805" s="37"/>
      <c r="D805" s="37"/>
      <c r="E805" s="34"/>
      <c r="F805" s="34"/>
      <c r="G805" s="38"/>
      <c r="H805" s="38"/>
      <c r="I805" s="38"/>
      <c r="J805" s="38"/>
    </row>
    <row r="806" spans="1:10" ht="15.75" customHeight="1">
      <c r="A806" s="37"/>
      <c r="B806" s="37"/>
      <c r="D806" s="37"/>
      <c r="E806" s="34"/>
      <c r="F806" s="34"/>
      <c r="G806" s="38"/>
      <c r="H806" s="38"/>
      <c r="I806" s="38"/>
      <c r="J806" s="38"/>
    </row>
    <row r="807" spans="1:10" ht="15.75" customHeight="1">
      <c r="A807" s="37"/>
      <c r="B807" s="37"/>
      <c r="D807" s="37"/>
      <c r="E807" s="34"/>
      <c r="F807" s="34"/>
      <c r="G807" s="38"/>
      <c r="H807" s="38"/>
      <c r="I807" s="38"/>
      <c r="J807" s="38"/>
    </row>
    <row r="808" spans="1:10" ht="15.75" customHeight="1">
      <c r="A808" s="37"/>
      <c r="B808" s="37"/>
      <c r="D808" s="37"/>
      <c r="E808" s="34"/>
      <c r="F808" s="34"/>
      <c r="G808" s="38"/>
      <c r="H808" s="38"/>
      <c r="I808" s="38"/>
      <c r="J808" s="38"/>
    </row>
    <row r="809" spans="1:10" ht="15.75" customHeight="1">
      <c r="A809" s="37"/>
      <c r="B809" s="37"/>
      <c r="D809" s="37"/>
      <c r="E809" s="34"/>
      <c r="F809" s="34"/>
      <c r="G809" s="38"/>
      <c r="H809" s="38"/>
      <c r="I809" s="38"/>
      <c r="J809" s="38"/>
    </row>
    <row r="810" spans="1:10" ht="15.75" customHeight="1">
      <c r="A810" s="37"/>
      <c r="B810" s="37"/>
      <c r="D810" s="37"/>
      <c r="E810" s="34"/>
      <c r="F810" s="34"/>
      <c r="G810" s="38"/>
      <c r="H810" s="38"/>
      <c r="I810" s="38"/>
      <c r="J810" s="38"/>
    </row>
    <row r="811" spans="1:10" ht="15.75" customHeight="1">
      <c r="A811" s="37"/>
      <c r="B811" s="37"/>
      <c r="D811" s="37"/>
      <c r="E811" s="34"/>
      <c r="F811" s="34"/>
      <c r="G811" s="38"/>
      <c r="H811" s="38"/>
      <c r="I811" s="38"/>
      <c r="J811" s="38"/>
    </row>
    <row r="812" spans="1:10" ht="15.75" customHeight="1">
      <c r="A812" s="37"/>
      <c r="B812" s="37"/>
      <c r="D812" s="37"/>
      <c r="E812" s="34"/>
      <c r="F812" s="34"/>
      <c r="G812" s="38"/>
      <c r="H812" s="38"/>
      <c r="I812" s="38"/>
      <c r="J812" s="38"/>
    </row>
    <row r="813" spans="1:10" ht="15.75" customHeight="1">
      <c r="A813" s="37"/>
      <c r="B813" s="37"/>
      <c r="D813" s="37"/>
      <c r="E813" s="34"/>
      <c r="F813" s="34"/>
      <c r="G813" s="38"/>
      <c r="H813" s="38"/>
      <c r="I813" s="38"/>
      <c r="J813" s="38"/>
    </row>
    <row r="814" spans="1:10" ht="15.75" customHeight="1">
      <c r="A814" s="37"/>
      <c r="B814" s="37"/>
      <c r="D814" s="37"/>
      <c r="E814" s="34"/>
      <c r="F814" s="34"/>
      <c r="G814" s="38"/>
      <c r="H814" s="38"/>
      <c r="I814" s="38"/>
      <c r="J814" s="38"/>
    </row>
    <row r="815" spans="1:10" ht="15.75" customHeight="1">
      <c r="A815" s="37"/>
      <c r="B815" s="37"/>
      <c r="D815" s="37"/>
      <c r="E815" s="34"/>
      <c r="F815" s="34"/>
      <c r="G815" s="38"/>
      <c r="H815" s="38"/>
      <c r="I815" s="38"/>
      <c r="J815" s="38"/>
    </row>
    <row r="816" spans="1:10" ht="15.75" customHeight="1">
      <c r="A816" s="37"/>
      <c r="B816" s="37"/>
      <c r="D816" s="37"/>
      <c r="E816" s="34"/>
      <c r="F816" s="34"/>
      <c r="G816" s="38"/>
      <c r="H816" s="38"/>
      <c r="I816" s="38"/>
      <c r="J816" s="38"/>
    </row>
    <row r="817" spans="1:10" ht="15.75" customHeight="1">
      <c r="A817" s="37"/>
      <c r="B817" s="37"/>
      <c r="D817" s="37"/>
      <c r="E817" s="34"/>
      <c r="F817" s="34"/>
      <c r="G817" s="38"/>
      <c r="H817" s="38"/>
      <c r="I817" s="38"/>
      <c r="J817" s="38"/>
    </row>
    <row r="818" spans="1:10" ht="15.75" customHeight="1">
      <c r="A818" s="37"/>
      <c r="B818" s="37"/>
      <c r="D818" s="37"/>
      <c r="E818" s="34"/>
      <c r="F818" s="34"/>
      <c r="G818" s="38"/>
      <c r="H818" s="38"/>
      <c r="I818" s="38"/>
      <c r="J818" s="38"/>
    </row>
    <row r="819" spans="1:10" ht="15.75" customHeight="1">
      <c r="A819" s="37"/>
      <c r="B819" s="37"/>
      <c r="D819" s="37"/>
      <c r="E819" s="34"/>
      <c r="F819" s="34"/>
      <c r="G819" s="38"/>
      <c r="H819" s="38"/>
      <c r="I819" s="38"/>
      <c r="J819" s="38"/>
    </row>
    <row r="820" spans="1:10" ht="15.75" customHeight="1">
      <c r="A820" s="37"/>
      <c r="B820" s="37"/>
      <c r="D820" s="37"/>
      <c r="E820" s="34"/>
      <c r="F820" s="34"/>
      <c r="G820" s="38"/>
      <c r="H820" s="38"/>
      <c r="I820" s="38"/>
      <c r="J820" s="38"/>
    </row>
    <row r="821" spans="1:10" ht="15.75" customHeight="1">
      <c r="A821" s="37"/>
      <c r="B821" s="37"/>
      <c r="D821" s="37"/>
      <c r="E821" s="34"/>
      <c r="F821" s="34"/>
      <c r="G821" s="38"/>
      <c r="H821" s="38"/>
      <c r="I821" s="38"/>
      <c r="J821" s="38"/>
    </row>
    <row r="822" spans="1:10" ht="15.75" customHeight="1">
      <c r="A822" s="37"/>
      <c r="B822" s="37"/>
      <c r="D822" s="37"/>
      <c r="E822" s="34"/>
      <c r="F822" s="34"/>
      <c r="G822" s="38"/>
      <c r="H822" s="38"/>
      <c r="I822" s="38"/>
      <c r="J822" s="38"/>
    </row>
    <row r="823" spans="1:10" ht="15.75" customHeight="1">
      <c r="A823" s="37"/>
      <c r="B823" s="37"/>
      <c r="D823" s="37"/>
      <c r="E823" s="34"/>
      <c r="F823" s="34"/>
      <c r="G823" s="38"/>
      <c r="H823" s="38"/>
      <c r="I823" s="38"/>
      <c r="J823" s="38"/>
    </row>
    <row r="824" spans="1:10" ht="15.75" customHeight="1">
      <c r="A824" s="37"/>
      <c r="B824" s="37"/>
      <c r="D824" s="37"/>
      <c r="E824" s="34"/>
      <c r="F824" s="34"/>
      <c r="G824" s="38"/>
      <c r="H824" s="38"/>
      <c r="I824" s="38"/>
      <c r="J824" s="38"/>
    </row>
    <row r="825" spans="1:10" ht="15.75" customHeight="1">
      <c r="A825" s="37"/>
      <c r="B825" s="37"/>
      <c r="D825" s="37"/>
      <c r="E825" s="34"/>
      <c r="F825" s="34"/>
      <c r="G825" s="38"/>
      <c r="H825" s="38"/>
      <c r="I825" s="38"/>
      <c r="J825" s="38"/>
    </row>
    <row r="826" spans="1:10" ht="15.75" customHeight="1">
      <c r="A826" s="37"/>
      <c r="B826" s="37"/>
      <c r="D826" s="37"/>
      <c r="E826" s="34"/>
      <c r="F826" s="34"/>
      <c r="G826" s="38"/>
      <c r="H826" s="38"/>
      <c r="I826" s="38"/>
      <c r="J826" s="38"/>
    </row>
    <row r="827" spans="1:10" ht="15.75" customHeight="1">
      <c r="A827" s="37"/>
      <c r="B827" s="37"/>
      <c r="D827" s="37"/>
      <c r="E827" s="34"/>
      <c r="F827" s="34"/>
      <c r="G827" s="38"/>
      <c r="H827" s="38"/>
      <c r="I827" s="38"/>
      <c r="J827" s="38"/>
    </row>
    <row r="828" spans="1:10" ht="15.75" customHeight="1">
      <c r="A828" s="37"/>
      <c r="B828" s="37"/>
      <c r="D828" s="37"/>
      <c r="E828" s="34"/>
      <c r="F828" s="34"/>
      <c r="G828" s="38"/>
      <c r="H828" s="38"/>
      <c r="I828" s="38"/>
      <c r="J828" s="38"/>
    </row>
    <row r="829" spans="1:10" ht="15.75" customHeight="1">
      <c r="A829" s="37"/>
      <c r="B829" s="37"/>
      <c r="D829" s="37"/>
      <c r="E829" s="34"/>
      <c r="F829" s="34"/>
      <c r="G829" s="38"/>
      <c r="H829" s="38"/>
      <c r="I829" s="38"/>
      <c r="J829" s="38"/>
    </row>
    <row r="830" spans="1:10" ht="15.75" customHeight="1">
      <c r="A830" s="37"/>
      <c r="B830" s="37"/>
      <c r="D830" s="37"/>
      <c r="E830" s="34"/>
      <c r="F830" s="34"/>
      <c r="G830" s="38"/>
      <c r="H830" s="38"/>
      <c r="I830" s="38"/>
      <c r="J830" s="38"/>
    </row>
    <row r="831" spans="1:10" ht="15.75" customHeight="1">
      <c r="A831" s="37"/>
      <c r="B831" s="37"/>
      <c r="D831" s="37"/>
      <c r="E831" s="34"/>
      <c r="F831" s="34"/>
      <c r="G831" s="38"/>
      <c r="H831" s="38"/>
      <c r="I831" s="38"/>
      <c r="J831" s="38"/>
    </row>
    <row r="832" spans="1:10" ht="15.75" customHeight="1">
      <c r="A832" s="37"/>
      <c r="B832" s="37"/>
      <c r="D832" s="37"/>
      <c r="E832" s="34"/>
      <c r="F832" s="34"/>
      <c r="G832" s="38"/>
      <c r="H832" s="38"/>
      <c r="I832" s="38"/>
      <c r="J832" s="38"/>
    </row>
    <row r="833" spans="1:10" ht="15.75" customHeight="1">
      <c r="A833" s="37"/>
      <c r="B833" s="37"/>
      <c r="D833" s="37"/>
      <c r="E833" s="34"/>
      <c r="F833" s="34"/>
      <c r="G833" s="38"/>
      <c r="H833" s="38"/>
      <c r="I833" s="38"/>
      <c r="J833" s="38"/>
    </row>
    <row r="834" spans="1:10" ht="15.75" customHeight="1">
      <c r="A834" s="37"/>
      <c r="B834" s="37"/>
      <c r="D834" s="37"/>
      <c r="E834" s="34"/>
      <c r="F834" s="34"/>
      <c r="G834" s="38"/>
      <c r="H834" s="38"/>
      <c r="I834" s="38"/>
      <c r="J834" s="38"/>
    </row>
    <row r="835" spans="1:10" ht="15.75" customHeight="1">
      <c r="A835" s="37"/>
      <c r="B835" s="37"/>
      <c r="D835" s="37"/>
      <c r="E835" s="34"/>
      <c r="F835" s="34"/>
      <c r="G835" s="38"/>
      <c r="H835" s="38"/>
      <c r="I835" s="38"/>
      <c r="J835" s="38"/>
    </row>
    <row r="836" spans="1:10" ht="15.75" customHeight="1">
      <c r="A836" s="37"/>
      <c r="B836" s="37"/>
      <c r="D836" s="37"/>
      <c r="E836" s="34"/>
      <c r="F836" s="34"/>
      <c r="G836" s="38"/>
      <c r="H836" s="38"/>
      <c r="I836" s="38"/>
      <c r="J836" s="38"/>
    </row>
    <row r="837" spans="1:10" ht="15.75" customHeight="1">
      <c r="A837" s="37"/>
      <c r="B837" s="37"/>
      <c r="D837" s="37"/>
      <c r="E837" s="34"/>
      <c r="F837" s="34"/>
      <c r="G837" s="38"/>
      <c r="H837" s="38"/>
      <c r="I837" s="38"/>
      <c r="J837" s="38"/>
    </row>
    <row r="838" spans="1:10" ht="15.75" customHeight="1">
      <c r="A838" s="37"/>
      <c r="B838" s="37"/>
      <c r="D838" s="37"/>
      <c r="E838" s="34"/>
      <c r="F838" s="34"/>
      <c r="G838" s="38"/>
      <c r="H838" s="38"/>
      <c r="I838" s="38"/>
      <c r="J838" s="38"/>
    </row>
    <row r="839" spans="1:10" ht="15.75" customHeight="1">
      <c r="A839" s="37"/>
      <c r="B839" s="37"/>
      <c r="D839" s="37"/>
      <c r="E839" s="34"/>
      <c r="F839" s="34"/>
      <c r="G839" s="38"/>
      <c r="H839" s="38"/>
      <c r="I839" s="38"/>
      <c r="J839" s="38"/>
    </row>
    <row r="840" spans="1:10" ht="15.75" customHeight="1">
      <c r="A840" s="37"/>
      <c r="B840" s="37"/>
      <c r="D840" s="37"/>
      <c r="E840" s="34"/>
      <c r="F840" s="34"/>
      <c r="G840" s="38"/>
      <c r="H840" s="38"/>
      <c r="I840" s="38"/>
      <c r="J840" s="38"/>
    </row>
    <row r="841" spans="1:10" ht="15.75" customHeight="1">
      <c r="A841" s="37"/>
      <c r="B841" s="37"/>
      <c r="D841" s="37"/>
      <c r="E841" s="34"/>
      <c r="F841" s="34"/>
      <c r="G841" s="38"/>
      <c r="H841" s="38"/>
      <c r="I841" s="38"/>
      <c r="J841" s="38"/>
    </row>
    <row r="842" spans="1:10" ht="15.75" customHeight="1">
      <c r="A842" s="37"/>
      <c r="B842" s="37"/>
      <c r="D842" s="37"/>
      <c r="E842" s="34"/>
      <c r="F842" s="34"/>
      <c r="G842" s="38"/>
      <c r="H842" s="38"/>
      <c r="I842" s="38"/>
      <c r="J842" s="38"/>
    </row>
    <row r="843" spans="1:10" ht="15.75" customHeight="1">
      <c r="A843" s="37"/>
      <c r="B843" s="37"/>
      <c r="D843" s="37"/>
      <c r="E843" s="34"/>
      <c r="F843" s="34"/>
      <c r="G843" s="38"/>
      <c r="H843" s="38"/>
      <c r="I843" s="38"/>
      <c r="J843" s="38"/>
    </row>
    <row r="844" spans="1:10" ht="15.75" customHeight="1">
      <c r="A844" s="37"/>
      <c r="B844" s="37"/>
      <c r="D844" s="37"/>
      <c r="E844" s="34"/>
      <c r="F844" s="34"/>
      <c r="G844" s="38"/>
      <c r="H844" s="38"/>
      <c r="I844" s="38"/>
      <c r="J844" s="38"/>
    </row>
    <row r="845" spans="1:10" ht="15.75" customHeight="1">
      <c r="A845" s="37"/>
      <c r="B845" s="37"/>
      <c r="D845" s="37"/>
      <c r="E845" s="34"/>
      <c r="F845" s="34"/>
      <c r="G845" s="38"/>
      <c r="H845" s="38"/>
      <c r="I845" s="38"/>
      <c r="J845" s="38"/>
    </row>
    <row r="846" spans="1:10" ht="15.75" customHeight="1">
      <c r="A846" s="37"/>
      <c r="B846" s="37"/>
      <c r="D846" s="37"/>
      <c r="E846" s="34"/>
      <c r="F846" s="34"/>
      <c r="G846" s="38"/>
      <c r="H846" s="38"/>
      <c r="I846" s="38"/>
      <c r="J846" s="38"/>
    </row>
    <row r="847" spans="1:10" ht="15.75" customHeight="1">
      <c r="A847" s="37"/>
      <c r="B847" s="37"/>
      <c r="D847" s="37"/>
      <c r="E847" s="34"/>
      <c r="F847" s="34"/>
      <c r="G847" s="38"/>
      <c r="H847" s="38"/>
      <c r="I847" s="38"/>
      <c r="J847" s="38"/>
    </row>
    <row r="848" spans="1:10" ht="15.75" customHeight="1">
      <c r="A848" s="37"/>
      <c r="B848" s="37"/>
      <c r="D848" s="37"/>
      <c r="E848" s="34"/>
      <c r="F848" s="34"/>
      <c r="G848" s="38"/>
      <c r="H848" s="38"/>
      <c r="I848" s="38"/>
      <c r="J848" s="38"/>
    </row>
    <row r="849" spans="1:10" ht="15.75" customHeight="1">
      <c r="A849" s="37"/>
      <c r="B849" s="37"/>
      <c r="D849" s="37"/>
      <c r="E849" s="34"/>
      <c r="F849" s="34"/>
      <c r="G849" s="38"/>
      <c r="H849" s="38"/>
      <c r="I849" s="38"/>
      <c r="J849" s="38"/>
    </row>
    <row r="850" spans="1:10" ht="15.75" customHeight="1">
      <c r="A850" s="37"/>
      <c r="B850" s="37"/>
      <c r="D850" s="37"/>
      <c r="E850" s="34"/>
      <c r="F850" s="34"/>
      <c r="G850" s="38"/>
      <c r="H850" s="38"/>
      <c r="I850" s="38"/>
      <c r="J850" s="38"/>
    </row>
    <row r="851" spans="1:10" ht="15.75" customHeight="1">
      <c r="A851" s="37"/>
      <c r="B851" s="37"/>
      <c r="D851" s="37"/>
      <c r="E851" s="34"/>
      <c r="F851" s="34"/>
      <c r="G851" s="38"/>
      <c r="H851" s="38"/>
      <c r="I851" s="38"/>
      <c r="J851" s="38"/>
    </row>
    <row r="852" spans="1:10" ht="15.75" customHeight="1">
      <c r="A852" s="37"/>
      <c r="B852" s="37"/>
      <c r="D852" s="37"/>
      <c r="E852" s="34"/>
      <c r="F852" s="34"/>
      <c r="G852" s="38"/>
      <c r="H852" s="38"/>
      <c r="I852" s="38"/>
      <c r="J852" s="38"/>
    </row>
    <row r="853" spans="1:10" ht="15.75" customHeight="1">
      <c r="A853" s="37"/>
      <c r="B853" s="37"/>
      <c r="D853" s="37"/>
      <c r="E853" s="34"/>
      <c r="F853" s="34"/>
      <c r="G853" s="38"/>
      <c r="H853" s="38"/>
      <c r="I853" s="38"/>
      <c r="J853" s="38"/>
    </row>
    <row r="854" spans="1:10" ht="15.75" customHeight="1">
      <c r="A854" s="37"/>
      <c r="B854" s="37"/>
      <c r="D854" s="37"/>
      <c r="E854" s="34"/>
      <c r="F854" s="34"/>
      <c r="G854" s="38"/>
      <c r="H854" s="38"/>
      <c r="I854" s="38"/>
      <c r="J854" s="38"/>
    </row>
    <row r="855" spans="1:10" ht="15.75" customHeight="1">
      <c r="A855" s="37"/>
      <c r="B855" s="37"/>
      <c r="D855" s="37"/>
      <c r="E855" s="34"/>
      <c r="F855" s="34"/>
      <c r="G855" s="38"/>
      <c r="H855" s="38"/>
      <c r="I855" s="38"/>
      <c r="J855" s="38"/>
    </row>
    <row r="856" spans="1:10" ht="15.75" customHeight="1">
      <c r="A856" s="37"/>
      <c r="B856" s="37"/>
      <c r="D856" s="37"/>
      <c r="E856" s="34"/>
      <c r="F856" s="34"/>
      <c r="G856" s="38"/>
      <c r="H856" s="38"/>
      <c r="I856" s="38"/>
      <c r="J856" s="38"/>
    </row>
    <row r="857" spans="1:10" ht="15.75" customHeight="1">
      <c r="A857" s="37"/>
      <c r="B857" s="37"/>
      <c r="D857" s="37"/>
      <c r="E857" s="34"/>
      <c r="F857" s="34"/>
      <c r="G857" s="38"/>
      <c r="H857" s="38"/>
      <c r="I857" s="38"/>
      <c r="J857" s="38"/>
    </row>
    <row r="858" spans="1:10" ht="15.75" customHeight="1">
      <c r="A858" s="37"/>
      <c r="B858" s="37"/>
      <c r="D858" s="37"/>
      <c r="E858" s="34"/>
      <c r="F858" s="34"/>
      <c r="G858" s="38"/>
      <c r="H858" s="38"/>
      <c r="I858" s="38"/>
      <c r="J858" s="38"/>
    </row>
    <row r="859" spans="1:10" ht="15.75" customHeight="1">
      <c r="A859" s="37"/>
      <c r="B859" s="37"/>
      <c r="D859" s="37"/>
      <c r="E859" s="34"/>
      <c r="F859" s="34"/>
      <c r="G859" s="38"/>
      <c r="H859" s="38"/>
      <c r="I859" s="38"/>
      <c r="J859" s="38"/>
    </row>
    <row r="860" spans="1:10" ht="15.75" customHeight="1">
      <c r="A860" s="37"/>
      <c r="B860" s="37"/>
      <c r="D860" s="37"/>
      <c r="E860" s="34"/>
      <c r="F860" s="34"/>
      <c r="G860" s="38"/>
      <c r="H860" s="38"/>
      <c r="I860" s="38"/>
      <c r="J860" s="38"/>
    </row>
    <row r="861" spans="1:10" ht="15.75" customHeight="1">
      <c r="A861" s="37"/>
      <c r="B861" s="37"/>
      <c r="D861" s="37"/>
      <c r="E861" s="34"/>
      <c r="F861" s="34"/>
      <c r="G861" s="38"/>
      <c r="H861" s="38"/>
      <c r="I861" s="38"/>
      <c r="J861" s="38"/>
    </row>
    <row r="862" spans="1:10" ht="15.75" customHeight="1">
      <c r="A862" s="37"/>
      <c r="B862" s="37"/>
      <c r="D862" s="37"/>
      <c r="E862" s="34"/>
      <c r="F862" s="34"/>
      <c r="G862" s="38"/>
      <c r="H862" s="38"/>
      <c r="I862" s="38"/>
      <c r="J862" s="38"/>
    </row>
    <row r="863" spans="1:10" ht="15.75" customHeight="1">
      <c r="A863" s="37"/>
      <c r="B863" s="37"/>
      <c r="D863" s="37"/>
      <c r="E863" s="34"/>
      <c r="F863" s="34"/>
      <c r="G863" s="38"/>
      <c r="H863" s="38"/>
      <c r="I863" s="38"/>
      <c r="J863" s="38"/>
    </row>
    <row r="864" spans="1:10" ht="15.75" customHeight="1">
      <c r="A864" s="37"/>
      <c r="B864" s="37"/>
      <c r="D864" s="37"/>
      <c r="E864" s="34"/>
      <c r="F864" s="34"/>
      <c r="G864" s="38"/>
      <c r="H864" s="38"/>
      <c r="I864" s="38"/>
      <c r="J864" s="38"/>
    </row>
    <row r="865" spans="1:10" ht="15.75" customHeight="1">
      <c r="A865" s="37"/>
      <c r="B865" s="37"/>
      <c r="D865" s="37"/>
      <c r="E865" s="34"/>
      <c r="F865" s="34"/>
      <c r="G865" s="38"/>
      <c r="H865" s="38"/>
      <c r="I865" s="38"/>
      <c r="J865" s="38"/>
    </row>
    <row r="866" spans="1:10" ht="15.75" customHeight="1">
      <c r="A866" s="37"/>
      <c r="B866" s="37"/>
      <c r="D866" s="37"/>
      <c r="E866" s="34"/>
      <c r="F866" s="34"/>
      <c r="G866" s="38"/>
      <c r="H866" s="38"/>
      <c r="I866" s="38"/>
      <c r="J866" s="38"/>
    </row>
    <row r="867" spans="1:10" ht="15.75" customHeight="1">
      <c r="A867" s="37"/>
      <c r="B867" s="37"/>
      <c r="D867" s="37"/>
      <c r="E867" s="34"/>
      <c r="F867" s="34"/>
      <c r="G867" s="38"/>
      <c r="H867" s="38"/>
      <c r="I867" s="38"/>
      <c r="J867" s="38"/>
    </row>
    <row r="868" spans="1:10" ht="15.75" customHeight="1">
      <c r="A868" s="37"/>
      <c r="B868" s="37"/>
      <c r="D868" s="37"/>
      <c r="E868" s="34"/>
      <c r="F868" s="34"/>
      <c r="G868" s="38"/>
      <c r="H868" s="38"/>
      <c r="I868" s="38"/>
      <c r="J868" s="38"/>
    </row>
    <row r="869" spans="1:10" ht="15.75" customHeight="1">
      <c r="A869" s="37"/>
      <c r="B869" s="37"/>
      <c r="D869" s="37"/>
      <c r="E869" s="34"/>
      <c r="F869" s="34"/>
      <c r="G869" s="38"/>
      <c r="H869" s="38"/>
      <c r="I869" s="38"/>
      <c r="J869" s="38"/>
    </row>
    <row r="870" spans="1:10" ht="15.75" customHeight="1">
      <c r="A870" s="37"/>
      <c r="B870" s="37"/>
      <c r="D870" s="37"/>
      <c r="E870" s="34"/>
      <c r="F870" s="34"/>
      <c r="G870" s="38"/>
      <c r="H870" s="38"/>
      <c r="I870" s="38"/>
      <c r="J870" s="38"/>
    </row>
    <row r="871" spans="1:10" ht="15.75" customHeight="1">
      <c r="A871" s="37"/>
      <c r="B871" s="37"/>
      <c r="D871" s="37"/>
      <c r="E871" s="34"/>
      <c r="F871" s="34"/>
      <c r="G871" s="38"/>
      <c r="H871" s="38"/>
      <c r="I871" s="38"/>
      <c r="J871" s="38"/>
    </row>
    <row r="872" spans="1:10" ht="15.75" customHeight="1">
      <c r="A872" s="37"/>
      <c r="B872" s="37"/>
      <c r="D872" s="37"/>
      <c r="E872" s="34"/>
      <c r="F872" s="34"/>
      <c r="G872" s="38"/>
      <c r="H872" s="38"/>
      <c r="I872" s="38"/>
      <c r="J872" s="38"/>
    </row>
    <row r="873" spans="1:10" ht="15.75" customHeight="1">
      <c r="A873" s="37"/>
      <c r="B873" s="37"/>
      <c r="D873" s="37"/>
      <c r="E873" s="34"/>
      <c r="F873" s="34"/>
      <c r="G873" s="38"/>
      <c r="H873" s="38"/>
      <c r="I873" s="38"/>
      <c r="J873" s="38"/>
    </row>
    <row r="874" spans="1:10" ht="15.75" customHeight="1">
      <c r="A874" s="37"/>
      <c r="B874" s="37"/>
      <c r="D874" s="37"/>
      <c r="E874" s="34"/>
      <c r="F874" s="34"/>
      <c r="G874" s="38"/>
      <c r="H874" s="38"/>
      <c r="I874" s="38"/>
      <c r="J874" s="38"/>
    </row>
    <row r="875" spans="1:10" ht="15.75" customHeight="1">
      <c r="A875" s="37"/>
      <c r="B875" s="37"/>
      <c r="D875" s="37"/>
      <c r="E875" s="34"/>
      <c r="F875" s="34"/>
      <c r="G875" s="38"/>
      <c r="H875" s="38"/>
      <c r="I875" s="38"/>
      <c r="J875" s="38"/>
    </row>
    <row r="876" spans="1:10" ht="15.75" customHeight="1">
      <c r="A876" s="37"/>
      <c r="B876" s="37"/>
      <c r="D876" s="37"/>
      <c r="E876" s="34"/>
      <c r="F876" s="34"/>
      <c r="G876" s="38"/>
      <c r="H876" s="38"/>
      <c r="I876" s="38"/>
      <c r="J876" s="38"/>
    </row>
    <row r="877" spans="1:10" ht="15.75" customHeight="1">
      <c r="A877" s="37"/>
      <c r="B877" s="37"/>
      <c r="D877" s="37"/>
      <c r="E877" s="34"/>
      <c r="F877" s="34"/>
      <c r="G877" s="38"/>
      <c r="H877" s="38"/>
      <c r="I877" s="38"/>
      <c r="J877" s="38"/>
    </row>
    <row r="878" spans="1:10" ht="15.75" customHeight="1">
      <c r="A878" s="37"/>
      <c r="B878" s="37"/>
      <c r="D878" s="37"/>
      <c r="E878" s="34"/>
      <c r="F878" s="34"/>
      <c r="G878" s="38"/>
      <c r="H878" s="38"/>
      <c r="I878" s="38"/>
      <c r="J878" s="38"/>
    </row>
    <row r="879" spans="1:10" ht="15.75" customHeight="1">
      <c r="A879" s="37"/>
      <c r="B879" s="37"/>
      <c r="D879" s="37"/>
      <c r="E879" s="34"/>
      <c r="F879" s="34"/>
      <c r="G879" s="38"/>
      <c r="H879" s="38"/>
      <c r="I879" s="38"/>
      <c r="J879" s="38"/>
    </row>
    <row r="880" spans="1:10" ht="15.75" customHeight="1">
      <c r="A880" s="37"/>
      <c r="B880" s="37"/>
      <c r="D880" s="37"/>
      <c r="E880" s="34"/>
      <c r="F880" s="34"/>
      <c r="G880" s="38"/>
      <c r="H880" s="38"/>
      <c r="I880" s="38"/>
      <c r="J880" s="38"/>
    </row>
    <row r="881" spans="1:10" ht="15.75" customHeight="1">
      <c r="A881" s="37"/>
      <c r="B881" s="37"/>
      <c r="D881" s="37"/>
      <c r="E881" s="34"/>
      <c r="F881" s="34"/>
      <c r="G881" s="38"/>
      <c r="H881" s="38"/>
      <c r="I881" s="38"/>
      <c r="J881" s="38"/>
    </row>
    <row r="882" spans="1:10" ht="15.75" customHeight="1">
      <c r="A882" s="37"/>
      <c r="B882" s="37"/>
      <c r="D882" s="37"/>
      <c r="E882" s="34"/>
      <c r="F882" s="34"/>
      <c r="G882" s="38"/>
      <c r="H882" s="38"/>
      <c r="I882" s="38"/>
      <c r="J882" s="38"/>
    </row>
    <row r="883" spans="1:10" ht="15.75" customHeight="1">
      <c r="A883" s="37"/>
      <c r="B883" s="37"/>
      <c r="D883" s="37"/>
      <c r="E883" s="34"/>
      <c r="F883" s="34"/>
      <c r="G883" s="38"/>
      <c r="H883" s="38"/>
      <c r="I883" s="38"/>
      <c r="J883" s="38"/>
    </row>
    <row r="884" spans="1:10" ht="15.75" customHeight="1">
      <c r="A884" s="37"/>
      <c r="B884" s="37"/>
      <c r="D884" s="37"/>
      <c r="E884" s="34"/>
      <c r="F884" s="34"/>
      <c r="G884" s="38"/>
      <c r="H884" s="38"/>
      <c r="I884" s="38"/>
      <c r="J884" s="38"/>
    </row>
    <row r="885" spans="1:10" ht="15.75" customHeight="1">
      <c r="A885" s="37"/>
      <c r="B885" s="37"/>
      <c r="D885" s="37"/>
      <c r="E885" s="34"/>
      <c r="F885" s="34"/>
      <c r="G885" s="38"/>
      <c r="H885" s="38"/>
      <c r="I885" s="38"/>
      <c r="J885" s="38"/>
    </row>
    <row r="886" spans="1:10" ht="15.75" customHeight="1">
      <c r="A886" s="37"/>
      <c r="B886" s="37"/>
      <c r="D886" s="37"/>
      <c r="E886" s="34"/>
      <c r="F886" s="34"/>
      <c r="G886" s="38"/>
      <c r="H886" s="38"/>
      <c r="I886" s="38"/>
      <c r="J886" s="38"/>
    </row>
    <row r="887" spans="1:10" ht="15.75" customHeight="1">
      <c r="A887" s="37"/>
      <c r="B887" s="37"/>
      <c r="D887" s="37"/>
      <c r="E887" s="34"/>
      <c r="F887" s="34"/>
      <c r="G887" s="38"/>
      <c r="H887" s="38"/>
      <c r="I887" s="38"/>
      <c r="J887" s="38"/>
    </row>
    <row r="888" spans="1:10" ht="15.75" customHeight="1">
      <c r="A888" s="37"/>
      <c r="B888" s="37"/>
      <c r="D888" s="37"/>
      <c r="E888" s="34"/>
      <c r="F888" s="34"/>
      <c r="G888" s="38"/>
      <c r="H888" s="38"/>
      <c r="I888" s="38"/>
      <c r="J888" s="38"/>
    </row>
    <row r="889" spans="1:10" ht="15.75" customHeight="1">
      <c r="A889" s="37"/>
      <c r="B889" s="37"/>
      <c r="D889" s="37"/>
      <c r="E889" s="34"/>
      <c r="F889" s="34"/>
      <c r="G889" s="38"/>
      <c r="H889" s="38"/>
      <c r="I889" s="38"/>
      <c r="J889" s="38"/>
    </row>
    <row r="890" spans="1:10" ht="15.75" customHeight="1">
      <c r="A890" s="37"/>
      <c r="B890" s="37"/>
      <c r="D890" s="37"/>
      <c r="E890" s="34"/>
      <c r="F890" s="34"/>
      <c r="G890" s="38"/>
      <c r="H890" s="38"/>
      <c r="I890" s="38"/>
      <c r="J890" s="38"/>
    </row>
    <row r="891" spans="1:10" ht="15.75" customHeight="1">
      <c r="A891" s="37"/>
      <c r="B891" s="37"/>
      <c r="D891" s="37"/>
      <c r="E891" s="34"/>
      <c r="F891" s="34"/>
      <c r="G891" s="38"/>
      <c r="H891" s="38"/>
      <c r="I891" s="38"/>
      <c r="J891" s="38"/>
    </row>
    <row r="892" spans="1:10" ht="15.75" customHeight="1">
      <c r="A892" s="37"/>
      <c r="B892" s="37"/>
      <c r="D892" s="37"/>
      <c r="E892" s="34"/>
      <c r="F892" s="34"/>
      <c r="G892" s="38"/>
      <c r="H892" s="38"/>
      <c r="I892" s="38"/>
      <c r="J892" s="38"/>
    </row>
    <row r="893" spans="1:10" ht="15.75" customHeight="1">
      <c r="A893" s="37"/>
      <c r="B893" s="37"/>
      <c r="D893" s="37"/>
      <c r="E893" s="34"/>
      <c r="F893" s="34"/>
      <c r="G893" s="38"/>
      <c r="H893" s="38"/>
      <c r="I893" s="38"/>
      <c r="J893" s="38"/>
    </row>
    <row r="894" spans="1:10" ht="15.75" customHeight="1">
      <c r="A894" s="37"/>
      <c r="B894" s="37"/>
      <c r="D894" s="37"/>
      <c r="E894" s="34"/>
      <c r="F894" s="34"/>
      <c r="G894" s="38"/>
      <c r="H894" s="38"/>
      <c r="I894" s="38"/>
      <c r="J894" s="38"/>
    </row>
    <row r="895" spans="1:10" ht="15.75" customHeight="1">
      <c r="A895" s="37"/>
      <c r="B895" s="37"/>
      <c r="D895" s="37"/>
      <c r="E895" s="34"/>
      <c r="F895" s="34"/>
      <c r="G895" s="38"/>
      <c r="H895" s="38"/>
      <c r="I895" s="38"/>
      <c r="J895" s="38"/>
    </row>
    <row r="896" spans="1:10" ht="15.75" customHeight="1">
      <c r="A896" s="37"/>
      <c r="B896" s="37"/>
      <c r="D896" s="37"/>
      <c r="E896" s="34"/>
      <c r="F896" s="34"/>
      <c r="G896" s="38"/>
      <c r="H896" s="38"/>
      <c r="I896" s="38"/>
      <c r="J896" s="38"/>
    </row>
    <row r="897" spans="1:10" ht="15.75" customHeight="1">
      <c r="A897" s="37"/>
      <c r="B897" s="37"/>
      <c r="D897" s="37"/>
      <c r="E897" s="34"/>
      <c r="F897" s="34"/>
      <c r="G897" s="38"/>
      <c r="H897" s="38"/>
      <c r="I897" s="38"/>
      <c r="J897" s="38"/>
    </row>
    <row r="898" spans="1:10" ht="15.75" customHeight="1">
      <c r="A898" s="37"/>
      <c r="B898" s="37"/>
      <c r="D898" s="37"/>
      <c r="E898" s="34"/>
      <c r="F898" s="34"/>
      <c r="G898" s="38"/>
      <c r="H898" s="38"/>
      <c r="I898" s="38"/>
      <c r="J898" s="38"/>
    </row>
    <row r="899" spans="1:10" ht="15.75" customHeight="1">
      <c r="A899" s="37"/>
      <c r="B899" s="37"/>
      <c r="D899" s="37"/>
      <c r="E899" s="34"/>
      <c r="F899" s="34"/>
      <c r="G899" s="38"/>
      <c r="H899" s="38"/>
      <c r="I899" s="38"/>
      <c r="J899" s="38"/>
    </row>
    <row r="900" spans="1:10" ht="15.75" customHeight="1">
      <c r="A900" s="37"/>
      <c r="B900" s="37"/>
      <c r="D900" s="37"/>
      <c r="E900" s="34"/>
      <c r="F900" s="34"/>
      <c r="G900" s="38"/>
      <c r="H900" s="38"/>
      <c r="I900" s="38"/>
      <c r="J900" s="38"/>
    </row>
    <row r="901" spans="1:10" ht="15.75" customHeight="1">
      <c r="A901" s="37"/>
      <c r="B901" s="37"/>
      <c r="D901" s="37"/>
      <c r="E901" s="34"/>
      <c r="F901" s="34"/>
      <c r="G901" s="38"/>
      <c r="H901" s="38"/>
      <c r="I901" s="38"/>
      <c r="J901" s="38"/>
    </row>
    <row r="902" spans="1:10" ht="15.75" customHeight="1">
      <c r="A902" s="37"/>
      <c r="B902" s="37"/>
      <c r="D902" s="37"/>
      <c r="E902" s="34"/>
      <c r="F902" s="34"/>
      <c r="G902" s="38"/>
      <c r="H902" s="38"/>
      <c r="I902" s="38"/>
      <c r="J902" s="38"/>
    </row>
    <row r="903" spans="1:10" ht="15.75" customHeight="1">
      <c r="A903" s="37"/>
      <c r="B903" s="37"/>
      <c r="D903" s="37"/>
      <c r="E903" s="34"/>
      <c r="F903" s="34"/>
      <c r="G903" s="38"/>
      <c r="H903" s="38"/>
      <c r="I903" s="38"/>
      <c r="J903" s="38"/>
    </row>
    <row r="904" spans="1:10" ht="15.75" customHeight="1">
      <c r="A904" s="37"/>
      <c r="B904" s="37"/>
      <c r="D904" s="37"/>
      <c r="E904" s="34"/>
      <c r="F904" s="34"/>
      <c r="G904" s="38"/>
      <c r="H904" s="38"/>
      <c r="I904" s="38"/>
      <c r="J904" s="38"/>
    </row>
    <row r="905" spans="1:10" ht="15.75" customHeight="1">
      <c r="A905" s="37"/>
      <c r="B905" s="37"/>
      <c r="D905" s="37"/>
      <c r="E905" s="34"/>
      <c r="F905" s="34"/>
      <c r="G905" s="38"/>
      <c r="H905" s="38"/>
      <c r="I905" s="38"/>
      <c r="J905" s="38"/>
    </row>
    <row r="906" spans="1:10" ht="15.75" customHeight="1">
      <c r="A906" s="37"/>
      <c r="B906" s="37"/>
      <c r="D906" s="37"/>
      <c r="E906" s="34"/>
      <c r="F906" s="34"/>
      <c r="G906" s="38"/>
      <c r="H906" s="38"/>
      <c r="I906" s="38"/>
      <c r="J906" s="38"/>
    </row>
    <row r="907" spans="1:10" ht="15.75" customHeight="1">
      <c r="A907" s="37"/>
      <c r="B907" s="37"/>
      <c r="D907" s="37"/>
      <c r="E907" s="34"/>
      <c r="F907" s="34"/>
      <c r="G907" s="38"/>
      <c r="H907" s="38"/>
      <c r="I907" s="38"/>
      <c r="J907" s="38"/>
    </row>
    <row r="908" spans="1:10" ht="15.75" customHeight="1">
      <c r="A908" s="37"/>
      <c r="B908" s="37"/>
      <c r="D908" s="37"/>
      <c r="E908" s="34"/>
      <c r="F908" s="34"/>
      <c r="G908" s="38"/>
      <c r="H908" s="38"/>
      <c r="I908" s="38"/>
      <c r="J908" s="38"/>
    </row>
    <row r="909" spans="1:10" ht="15.75" customHeight="1">
      <c r="A909" s="37"/>
      <c r="B909" s="37"/>
      <c r="D909" s="37"/>
      <c r="E909" s="34"/>
      <c r="F909" s="34"/>
      <c r="G909" s="38"/>
      <c r="H909" s="38"/>
      <c r="I909" s="38"/>
      <c r="J909" s="38"/>
    </row>
    <row r="910" spans="1:10" ht="15.75" customHeight="1">
      <c r="A910" s="37"/>
      <c r="B910" s="37"/>
      <c r="D910" s="37"/>
      <c r="E910" s="34"/>
      <c r="F910" s="34"/>
      <c r="G910" s="38"/>
      <c r="H910" s="38"/>
      <c r="I910" s="38"/>
      <c r="J910" s="38"/>
    </row>
    <row r="911" spans="1:10" ht="15.75" customHeight="1">
      <c r="A911" s="37"/>
      <c r="B911" s="37"/>
      <c r="D911" s="37"/>
      <c r="E911" s="34"/>
      <c r="F911" s="34"/>
      <c r="G911" s="38"/>
      <c r="H911" s="38"/>
      <c r="I911" s="38"/>
      <c r="J911" s="38"/>
    </row>
    <row r="912" spans="1:10" ht="15.75" customHeight="1">
      <c r="A912" s="37"/>
      <c r="B912" s="37"/>
      <c r="D912" s="37"/>
      <c r="E912" s="34"/>
      <c r="F912" s="34"/>
      <c r="G912" s="38"/>
      <c r="H912" s="38"/>
      <c r="I912" s="38"/>
      <c r="J912" s="38"/>
    </row>
    <row r="913" spans="1:10" ht="15.75" customHeight="1">
      <c r="A913" s="37"/>
      <c r="B913" s="37"/>
      <c r="D913" s="37"/>
      <c r="E913" s="34"/>
      <c r="F913" s="34"/>
      <c r="G913" s="38"/>
      <c r="H913" s="38"/>
      <c r="I913" s="38"/>
      <c r="J913" s="38"/>
    </row>
    <row r="914" spans="1:10" ht="15.75" customHeight="1">
      <c r="A914" s="37"/>
      <c r="B914" s="37"/>
      <c r="D914" s="37"/>
      <c r="E914" s="34"/>
      <c r="F914" s="34"/>
      <c r="G914" s="38"/>
      <c r="H914" s="38"/>
      <c r="I914" s="38"/>
      <c r="J914" s="38"/>
    </row>
    <row r="915" spans="1:10" ht="15.75" customHeight="1">
      <c r="A915" s="37"/>
      <c r="B915" s="37"/>
      <c r="D915" s="37"/>
      <c r="E915" s="34"/>
      <c r="F915" s="34"/>
      <c r="G915" s="38"/>
      <c r="H915" s="38"/>
      <c r="I915" s="38"/>
      <c r="J915" s="38"/>
    </row>
    <row r="916" spans="1:10" ht="15.75" customHeight="1">
      <c r="A916" s="37"/>
      <c r="B916" s="37"/>
      <c r="D916" s="37"/>
      <c r="E916" s="34"/>
      <c r="F916" s="34"/>
      <c r="G916" s="38"/>
      <c r="H916" s="38"/>
      <c r="I916" s="38"/>
      <c r="J916" s="38"/>
    </row>
    <row r="917" spans="1:10" ht="15.75" customHeight="1">
      <c r="A917" s="37"/>
      <c r="B917" s="37"/>
      <c r="D917" s="37"/>
      <c r="E917" s="34"/>
      <c r="F917" s="34"/>
      <c r="G917" s="38"/>
      <c r="H917" s="38"/>
      <c r="I917" s="38"/>
      <c r="J917" s="38"/>
    </row>
    <row r="918" spans="1:10" ht="15.75" customHeight="1">
      <c r="A918" s="37"/>
      <c r="B918" s="37"/>
      <c r="D918" s="37"/>
      <c r="E918" s="34"/>
      <c r="F918" s="34"/>
      <c r="G918" s="38"/>
      <c r="H918" s="38"/>
      <c r="I918" s="38"/>
      <c r="J918" s="38"/>
    </row>
    <row r="919" spans="1:10" ht="15.75" customHeight="1">
      <c r="A919" s="37"/>
      <c r="B919" s="37"/>
      <c r="D919" s="37"/>
      <c r="E919" s="34"/>
      <c r="F919" s="34"/>
      <c r="G919" s="38"/>
      <c r="H919" s="38"/>
      <c r="I919" s="38"/>
      <c r="J919" s="38"/>
    </row>
    <row r="920" spans="1:10" ht="15.75" customHeight="1">
      <c r="A920" s="37"/>
      <c r="B920" s="37"/>
      <c r="D920" s="37"/>
      <c r="E920" s="34"/>
      <c r="F920" s="34"/>
      <c r="G920" s="38"/>
      <c r="H920" s="38"/>
      <c r="I920" s="38"/>
      <c r="J920" s="38"/>
    </row>
    <row r="921" spans="1:10" ht="15.75" customHeight="1">
      <c r="A921" s="37"/>
      <c r="B921" s="37"/>
      <c r="D921" s="37"/>
      <c r="E921" s="34"/>
      <c r="F921" s="34"/>
      <c r="G921" s="38"/>
      <c r="H921" s="38"/>
      <c r="I921" s="38"/>
      <c r="J921" s="38"/>
    </row>
    <row r="922" spans="1:10" ht="15.75" customHeight="1">
      <c r="A922" s="37"/>
      <c r="B922" s="37"/>
      <c r="D922" s="37"/>
      <c r="E922" s="34"/>
      <c r="F922" s="34"/>
      <c r="G922" s="38"/>
      <c r="H922" s="38"/>
      <c r="I922" s="38"/>
      <c r="J922" s="38"/>
    </row>
    <row r="923" spans="1:10" ht="15.75" customHeight="1">
      <c r="A923" s="37"/>
      <c r="B923" s="37"/>
      <c r="D923" s="37"/>
      <c r="E923" s="34"/>
      <c r="F923" s="34"/>
      <c r="G923" s="38"/>
      <c r="H923" s="38"/>
      <c r="I923" s="38"/>
      <c r="J923" s="38"/>
    </row>
    <row r="924" spans="1:10" ht="15.75" customHeight="1">
      <c r="A924" s="37"/>
      <c r="B924" s="37"/>
      <c r="D924" s="37"/>
      <c r="E924" s="34"/>
      <c r="F924" s="34"/>
      <c r="G924" s="38"/>
      <c r="H924" s="38"/>
      <c r="I924" s="38"/>
      <c r="J924" s="38"/>
    </row>
    <row r="925" spans="1:10" ht="15.75" customHeight="1">
      <c r="A925" s="37"/>
      <c r="B925" s="37"/>
      <c r="D925" s="37"/>
      <c r="E925" s="34"/>
      <c r="F925" s="34"/>
      <c r="G925" s="38"/>
      <c r="H925" s="38"/>
      <c r="I925" s="38"/>
      <c r="J925" s="38"/>
    </row>
    <row r="926" spans="1:10" ht="15.75" customHeight="1">
      <c r="A926" s="37"/>
      <c r="B926" s="37"/>
      <c r="D926" s="37"/>
      <c r="E926" s="34"/>
      <c r="F926" s="34"/>
      <c r="G926" s="38"/>
      <c r="H926" s="38"/>
      <c r="I926" s="38"/>
      <c r="J926" s="38"/>
    </row>
    <row r="927" spans="1:10" ht="15.75" customHeight="1">
      <c r="A927" s="37"/>
      <c r="B927" s="37"/>
      <c r="D927" s="37"/>
      <c r="E927" s="34"/>
      <c r="F927" s="34"/>
      <c r="G927" s="38"/>
      <c r="H927" s="38"/>
      <c r="I927" s="38"/>
      <c r="J927" s="38"/>
    </row>
    <row r="928" spans="1:10" ht="15.75" customHeight="1">
      <c r="A928" s="37"/>
      <c r="B928" s="37"/>
      <c r="D928" s="37"/>
      <c r="E928" s="34"/>
      <c r="F928" s="34"/>
      <c r="G928" s="38"/>
      <c r="H928" s="38"/>
      <c r="I928" s="38"/>
      <c r="J928" s="38"/>
    </row>
    <row r="929" spans="1:10" ht="15.75" customHeight="1">
      <c r="A929" s="37"/>
      <c r="B929" s="37"/>
      <c r="D929" s="37"/>
      <c r="E929" s="34"/>
      <c r="F929" s="34"/>
      <c r="G929" s="38"/>
      <c r="H929" s="38"/>
      <c r="I929" s="38"/>
      <c r="J929" s="38"/>
    </row>
    <row r="930" spans="1:10" ht="15.75" customHeight="1">
      <c r="A930" s="37"/>
      <c r="B930" s="37"/>
      <c r="D930" s="37"/>
      <c r="E930" s="34"/>
      <c r="F930" s="34"/>
      <c r="G930" s="38"/>
      <c r="H930" s="38"/>
      <c r="I930" s="38"/>
      <c r="J930" s="38"/>
    </row>
    <row r="931" spans="1:10" ht="15.75" customHeight="1">
      <c r="A931" s="37"/>
      <c r="B931" s="37"/>
      <c r="D931" s="37"/>
      <c r="E931" s="34"/>
      <c r="F931" s="34"/>
      <c r="G931" s="38"/>
      <c r="H931" s="38"/>
      <c r="I931" s="38"/>
      <c r="J931" s="38"/>
    </row>
    <row r="932" spans="1:10" ht="15.75" customHeight="1">
      <c r="A932" s="37"/>
      <c r="B932" s="37"/>
      <c r="D932" s="37"/>
      <c r="E932" s="34"/>
      <c r="F932" s="34"/>
      <c r="G932" s="38"/>
      <c r="H932" s="38"/>
      <c r="I932" s="38"/>
      <c r="J932" s="38"/>
    </row>
    <row r="933" spans="1:10" ht="15.75" customHeight="1">
      <c r="A933" s="37"/>
      <c r="B933" s="37"/>
      <c r="D933" s="37"/>
      <c r="E933" s="34"/>
      <c r="F933" s="34"/>
      <c r="G933" s="38"/>
      <c r="H933" s="38"/>
      <c r="I933" s="38"/>
      <c r="J933" s="38"/>
    </row>
    <row r="934" spans="1:10" ht="15.75" customHeight="1">
      <c r="A934" s="37"/>
      <c r="B934" s="37"/>
      <c r="D934" s="37"/>
      <c r="E934" s="34"/>
      <c r="F934" s="34"/>
      <c r="G934" s="38"/>
      <c r="H934" s="38"/>
      <c r="I934" s="38"/>
      <c r="J934" s="38"/>
    </row>
    <row r="935" spans="1:10" ht="15.75" customHeight="1">
      <c r="A935" s="37"/>
      <c r="B935" s="37"/>
      <c r="D935" s="37"/>
      <c r="E935" s="34"/>
      <c r="F935" s="34"/>
      <c r="G935" s="38"/>
      <c r="H935" s="38"/>
      <c r="I935" s="38"/>
      <c r="J935" s="38"/>
    </row>
    <row r="936" spans="1:10" ht="15.75" customHeight="1">
      <c r="A936" s="37"/>
      <c r="B936" s="37"/>
      <c r="D936" s="37"/>
      <c r="E936" s="34"/>
      <c r="F936" s="34"/>
      <c r="G936" s="38"/>
      <c r="H936" s="38"/>
      <c r="I936" s="38"/>
      <c r="J936" s="38"/>
    </row>
    <row r="937" spans="1:10" ht="15.75" customHeight="1">
      <c r="A937" s="37"/>
      <c r="B937" s="37"/>
      <c r="D937" s="37"/>
      <c r="E937" s="34"/>
      <c r="F937" s="34"/>
      <c r="G937" s="38"/>
      <c r="H937" s="38"/>
      <c r="I937" s="38"/>
      <c r="J937" s="38"/>
    </row>
    <row r="938" spans="1:10" ht="15.75" customHeight="1">
      <c r="A938" s="37"/>
      <c r="B938" s="37"/>
      <c r="D938" s="37"/>
      <c r="E938" s="34"/>
      <c r="F938" s="34"/>
      <c r="G938" s="38"/>
      <c r="H938" s="38"/>
      <c r="I938" s="38"/>
      <c r="J938" s="38"/>
    </row>
    <row r="939" spans="1:10" ht="15.75" customHeight="1">
      <c r="A939" s="37"/>
      <c r="B939" s="37"/>
      <c r="D939" s="37"/>
      <c r="E939" s="34"/>
      <c r="F939" s="34"/>
      <c r="G939" s="38"/>
      <c r="H939" s="38"/>
      <c r="I939" s="38"/>
      <c r="J939" s="38"/>
    </row>
    <row r="940" spans="1:10" ht="15.75" customHeight="1">
      <c r="A940" s="37"/>
      <c r="B940" s="37"/>
      <c r="D940" s="37"/>
      <c r="E940" s="34"/>
      <c r="F940" s="34"/>
      <c r="G940" s="38"/>
      <c r="H940" s="38"/>
      <c r="I940" s="38"/>
      <c r="J940" s="38"/>
    </row>
    <row r="941" spans="1:10" ht="15.75" customHeight="1">
      <c r="A941" s="37"/>
      <c r="B941" s="37"/>
      <c r="D941" s="37"/>
      <c r="E941" s="34"/>
      <c r="F941" s="34"/>
      <c r="G941" s="38"/>
      <c r="H941" s="38"/>
      <c r="I941" s="38"/>
      <c r="J941" s="38"/>
    </row>
    <row r="942" spans="1:10" ht="15.75" customHeight="1">
      <c r="A942" s="37"/>
      <c r="B942" s="37"/>
      <c r="D942" s="37"/>
      <c r="E942" s="34"/>
      <c r="F942" s="34"/>
      <c r="G942" s="38"/>
      <c r="H942" s="38"/>
      <c r="I942" s="38"/>
      <c r="J942" s="38"/>
    </row>
    <row r="943" spans="1:10" ht="15.75" customHeight="1">
      <c r="A943" s="37"/>
      <c r="B943" s="37"/>
      <c r="D943" s="37"/>
      <c r="E943" s="34"/>
      <c r="F943" s="34"/>
      <c r="G943" s="38"/>
      <c r="H943" s="38"/>
      <c r="I943" s="38"/>
      <c r="J943" s="38"/>
    </row>
    <row r="944" spans="1:10" ht="15.75" customHeight="1">
      <c r="A944" s="37"/>
      <c r="B944" s="37"/>
      <c r="D944" s="37"/>
      <c r="E944" s="34"/>
      <c r="F944" s="34"/>
      <c r="G944" s="38"/>
      <c r="H944" s="38"/>
      <c r="I944" s="38"/>
      <c r="J944" s="38"/>
    </row>
    <row r="945" spans="1:10" ht="15.75" customHeight="1">
      <c r="A945" s="37"/>
      <c r="B945" s="37"/>
      <c r="D945" s="37"/>
      <c r="E945" s="34"/>
      <c r="F945" s="34"/>
      <c r="G945" s="38"/>
      <c r="H945" s="38"/>
      <c r="I945" s="38"/>
      <c r="J945" s="38"/>
    </row>
    <row r="946" spans="1:10" ht="15.75" customHeight="1">
      <c r="A946" s="37"/>
      <c r="B946" s="37"/>
      <c r="D946" s="37"/>
      <c r="E946" s="34"/>
      <c r="F946" s="34"/>
      <c r="G946" s="38"/>
      <c r="H946" s="38"/>
      <c r="I946" s="38"/>
      <c r="J946" s="38"/>
    </row>
    <row r="947" spans="1:10" ht="15.75" customHeight="1">
      <c r="A947" s="37"/>
      <c r="B947" s="37"/>
      <c r="D947" s="37"/>
      <c r="E947" s="34"/>
      <c r="F947" s="34"/>
      <c r="G947" s="38"/>
      <c r="H947" s="38"/>
      <c r="I947" s="38"/>
      <c r="J947" s="38"/>
    </row>
    <row r="948" spans="1:10" ht="15.75" customHeight="1">
      <c r="A948" s="37"/>
      <c r="B948" s="37"/>
      <c r="D948" s="37"/>
      <c r="E948" s="34"/>
      <c r="F948" s="34"/>
      <c r="G948" s="38"/>
      <c r="H948" s="38"/>
      <c r="I948" s="38"/>
      <c r="J948" s="38"/>
    </row>
    <row r="949" spans="1:10" ht="15.75" customHeight="1">
      <c r="A949" s="37"/>
      <c r="B949" s="37"/>
      <c r="D949" s="37"/>
      <c r="E949" s="34"/>
      <c r="F949" s="34"/>
      <c r="G949" s="38"/>
      <c r="H949" s="38"/>
      <c r="I949" s="38"/>
      <c r="J949" s="38"/>
    </row>
    <row r="950" spans="1:10" ht="15.75" customHeight="1">
      <c r="A950" s="37"/>
      <c r="B950" s="37"/>
      <c r="D950" s="37"/>
      <c r="E950" s="34"/>
      <c r="F950" s="34"/>
      <c r="G950" s="38"/>
      <c r="H950" s="38"/>
      <c r="I950" s="38"/>
      <c r="J950" s="38"/>
    </row>
    <row r="951" spans="1:10" ht="15.75" customHeight="1">
      <c r="A951" s="37"/>
      <c r="B951" s="37"/>
      <c r="D951" s="37"/>
      <c r="E951" s="34"/>
      <c r="F951" s="34"/>
      <c r="G951" s="38"/>
      <c r="H951" s="38"/>
      <c r="I951" s="38"/>
      <c r="J951" s="38"/>
    </row>
    <row r="952" spans="1:10" ht="15.75" customHeight="1">
      <c r="A952" s="37"/>
      <c r="B952" s="37"/>
      <c r="D952" s="37"/>
      <c r="E952" s="34"/>
      <c r="F952" s="34"/>
      <c r="G952" s="38"/>
      <c r="H952" s="38"/>
      <c r="I952" s="38"/>
      <c r="J952" s="38"/>
    </row>
    <row r="953" spans="1:10" ht="15.75" customHeight="1">
      <c r="A953" s="37"/>
      <c r="B953" s="37"/>
      <c r="D953" s="37"/>
      <c r="E953" s="34"/>
      <c r="F953" s="34"/>
      <c r="G953" s="38"/>
      <c r="H953" s="38"/>
      <c r="I953" s="38"/>
      <c r="J953" s="38"/>
    </row>
    <row r="954" spans="1:10" ht="15.75" customHeight="1">
      <c r="A954" s="37"/>
      <c r="B954" s="37"/>
      <c r="D954" s="37"/>
      <c r="E954" s="34"/>
      <c r="F954" s="34"/>
      <c r="G954" s="38"/>
      <c r="H954" s="38"/>
      <c r="I954" s="38"/>
      <c r="J954" s="38"/>
    </row>
    <row r="955" spans="1:10" ht="15.75" customHeight="1">
      <c r="A955" s="37"/>
      <c r="B955" s="37"/>
      <c r="D955" s="37"/>
      <c r="E955" s="34"/>
      <c r="F955" s="34"/>
      <c r="G955" s="38"/>
      <c r="H955" s="38"/>
      <c r="I955" s="38"/>
      <c r="J955" s="38"/>
    </row>
    <row r="956" spans="1:10" ht="15.75" customHeight="1">
      <c r="A956" s="37"/>
      <c r="B956" s="37"/>
      <c r="D956" s="37"/>
      <c r="E956" s="34"/>
      <c r="F956" s="34"/>
      <c r="G956" s="38"/>
      <c r="H956" s="38"/>
      <c r="I956" s="38"/>
      <c r="J956" s="38"/>
    </row>
    <row r="957" spans="1:10" ht="15.75" customHeight="1">
      <c r="A957" s="37"/>
      <c r="B957" s="37"/>
      <c r="D957" s="37"/>
      <c r="E957" s="34"/>
      <c r="F957" s="34"/>
      <c r="G957" s="38"/>
      <c r="H957" s="38"/>
      <c r="I957" s="38"/>
      <c r="J957" s="38"/>
    </row>
    <row r="958" spans="1:10" ht="15.75" customHeight="1">
      <c r="A958" s="37"/>
      <c r="B958" s="37"/>
      <c r="D958" s="37"/>
      <c r="E958" s="34"/>
      <c r="F958" s="34"/>
      <c r="G958" s="38"/>
      <c r="H958" s="38"/>
      <c r="I958" s="38"/>
      <c r="J958" s="38"/>
    </row>
    <row r="959" spans="1:10" ht="15.75" customHeight="1">
      <c r="A959" s="37"/>
      <c r="B959" s="37"/>
      <c r="D959" s="37"/>
      <c r="E959" s="34"/>
      <c r="F959" s="34"/>
      <c r="G959" s="38"/>
      <c r="H959" s="38"/>
      <c r="I959" s="38"/>
      <c r="J959" s="38"/>
    </row>
    <row r="960" spans="1:10" ht="15.75" customHeight="1">
      <c r="A960" s="37"/>
      <c r="B960" s="37"/>
      <c r="D960" s="37"/>
      <c r="E960" s="34"/>
      <c r="F960" s="34"/>
      <c r="G960" s="38"/>
      <c r="H960" s="38"/>
      <c r="I960" s="38"/>
      <c r="J960" s="38"/>
    </row>
    <row r="961" spans="1:10" ht="15.75" customHeight="1">
      <c r="A961" s="37"/>
      <c r="B961" s="37"/>
      <c r="D961" s="37"/>
      <c r="E961" s="34"/>
      <c r="F961" s="34"/>
      <c r="G961" s="38"/>
      <c r="H961" s="38"/>
      <c r="I961" s="38"/>
      <c r="J961" s="38"/>
    </row>
    <row r="962" spans="1:10" ht="15.75" customHeight="1">
      <c r="A962" s="37"/>
      <c r="B962" s="37"/>
      <c r="D962" s="37"/>
      <c r="E962" s="34"/>
      <c r="F962" s="34"/>
      <c r="G962" s="38"/>
      <c r="H962" s="38"/>
      <c r="I962" s="38"/>
      <c r="J962" s="38"/>
    </row>
    <row r="963" spans="1:10" ht="15.75" customHeight="1">
      <c r="A963" s="37"/>
      <c r="B963" s="37"/>
      <c r="D963" s="37"/>
      <c r="E963" s="34"/>
      <c r="F963" s="34"/>
      <c r="G963" s="38"/>
      <c r="H963" s="38"/>
      <c r="I963" s="38"/>
      <c r="J963" s="38"/>
    </row>
    <row r="964" spans="1:10" ht="15.75" customHeight="1">
      <c r="A964" s="37"/>
      <c r="B964" s="37"/>
      <c r="D964" s="37"/>
      <c r="E964" s="34"/>
      <c r="F964" s="34"/>
      <c r="G964" s="38"/>
      <c r="H964" s="38"/>
      <c r="I964" s="38"/>
      <c r="J964" s="38"/>
    </row>
    <row r="965" spans="1:10" ht="15.75" customHeight="1">
      <c r="A965" s="37"/>
      <c r="B965" s="37"/>
      <c r="D965" s="37"/>
      <c r="E965" s="34"/>
      <c r="F965" s="34"/>
      <c r="G965" s="38"/>
      <c r="H965" s="38"/>
      <c r="I965" s="38"/>
      <c r="J965" s="38"/>
    </row>
    <row r="966" spans="1:10" ht="15.75" customHeight="1">
      <c r="A966" s="37"/>
      <c r="B966" s="37"/>
      <c r="D966" s="37"/>
      <c r="E966" s="34"/>
      <c r="F966" s="34"/>
      <c r="G966" s="38"/>
      <c r="H966" s="38"/>
      <c r="I966" s="38"/>
      <c r="J966" s="38"/>
    </row>
    <row r="967" spans="1:10" ht="15.75" customHeight="1">
      <c r="A967" s="37"/>
      <c r="B967" s="37"/>
      <c r="D967" s="37"/>
      <c r="E967" s="34"/>
      <c r="F967" s="34"/>
      <c r="G967" s="38"/>
      <c r="H967" s="38"/>
      <c r="I967" s="38"/>
      <c r="J967" s="38"/>
    </row>
    <row r="968" spans="1:10" ht="15.75" customHeight="1">
      <c r="A968" s="37"/>
      <c r="B968" s="37"/>
      <c r="D968" s="37"/>
      <c r="E968" s="34"/>
      <c r="F968" s="34"/>
      <c r="G968" s="38"/>
      <c r="H968" s="38"/>
      <c r="I968" s="38"/>
      <c r="J968" s="38"/>
    </row>
    <row r="969" spans="1:10" ht="15.75" customHeight="1">
      <c r="A969" s="37"/>
      <c r="B969" s="37"/>
      <c r="D969" s="37"/>
      <c r="E969" s="34"/>
      <c r="F969" s="34"/>
      <c r="G969" s="38"/>
      <c r="H969" s="38"/>
      <c r="I969" s="38"/>
      <c r="J969" s="38"/>
    </row>
    <row r="970" spans="1:10" ht="15.75" customHeight="1">
      <c r="A970" s="37"/>
      <c r="B970" s="37"/>
      <c r="D970" s="37"/>
      <c r="E970" s="34"/>
      <c r="F970" s="34"/>
      <c r="G970" s="38"/>
      <c r="H970" s="38"/>
      <c r="I970" s="38"/>
      <c r="J970" s="38"/>
    </row>
    <row r="971" spans="1:10" ht="15.75" customHeight="1">
      <c r="A971" s="37"/>
      <c r="B971" s="37"/>
      <c r="D971" s="37"/>
      <c r="E971" s="34"/>
      <c r="F971" s="34"/>
      <c r="G971" s="38"/>
      <c r="H971" s="38"/>
      <c r="I971" s="38"/>
      <c r="J971" s="38"/>
    </row>
    <row r="972" spans="1:10" ht="15.75" customHeight="1">
      <c r="A972" s="37"/>
      <c r="B972" s="37"/>
      <c r="D972" s="37"/>
      <c r="E972" s="34"/>
      <c r="F972" s="34"/>
      <c r="G972" s="38"/>
      <c r="H972" s="38"/>
      <c r="I972" s="38"/>
      <c r="J972" s="38"/>
    </row>
    <row r="973" spans="1:10" ht="15.75" customHeight="1">
      <c r="A973" s="37"/>
      <c r="B973" s="37"/>
      <c r="D973" s="37"/>
      <c r="E973" s="34"/>
      <c r="F973" s="34"/>
      <c r="G973" s="38"/>
      <c r="H973" s="38"/>
      <c r="I973" s="38"/>
      <c r="J973" s="38"/>
    </row>
    <row r="974" spans="1:10" ht="15.75" customHeight="1">
      <c r="A974" s="37"/>
      <c r="B974" s="37"/>
      <c r="D974" s="37"/>
      <c r="E974" s="34"/>
      <c r="F974" s="34"/>
      <c r="G974" s="38"/>
      <c r="H974" s="38"/>
      <c r="I974" s="38"/>
      <c r="J974" s="38"/>
    </row>
    <row r="975" spans="1:10" ht="15.75" customHeight="1">
      <c r="A975" s="37"/>
      <c r="B975" s="37"/>
      <c r="D975" s="37"/>
      <c r="E975" s="34"/>
      <c r="F975" s="34"/>
      <c r="G975" s="38"/>
      <c r="H975" s="38"/>
      <c r="I975" s="38"/>
      <c r="J975" s="38"/>
    </row>
    <row r="976" spans="1:10" ht="15.75" customHeight="1">
      <c r="A976" s="37"/>
      <c r="B976" s="37"/>
      <c r="D976" s="37"/>
      <c r="E976" s="34"/>
      <c r="F976" s="34"/>
      <c r="G976" s="38"/>
      <c r="H976" s="38"/>
      <c r="I976" s="38"/>
      <c r="J976" s="38"/>
    </row>
    <row r="977" spans="1:10" ht="15.75" customHeight="1">
      <c r="A977" s="37"/>
      <c r="B977" s="37"/>
      <c r="D977" s="37"/>
      <c r="E977" s="34"/>
      <c r="F977" s="34"/>
      <c r="G977" s="38"/>
      <c r="H977" s="38"/>
      <c r="I977" s="38"/>
      <c r="J977" s="38"/>
    </row>
    <row r="978" spans="1:10" ht="15.75" customHeight="1">
      <c r="A978" s="37"/>
      <c r="B978" s="37"/>
      <c r="D978" s="37"/>
      <c r="E978" s="34"/>
      <c r="F978" s="34"/>
      <c r="G978" s="38"/>
      <c r="H978" s="38"/>
      <c r="I978" s="38"/>
      <c r="J978" s="38"/>
    </row>
    <row r="979" spans="1:10" ht="15.75" customHeight="1">
      <c r="A979" s="37"/>
      <c r="B979" s="37"/>
      <c r="D979" s="37"/>
      <c r="E979" s="34"/>
      <c r="F979" s="34"/>
      <c r="G979" s="38"/>
      <c r="H979" s="38"/>
      <c r="I979" s="38"/>
      <c r="J979" s="38"/>
    </row>
    <row r="980" spans="1:10" ht="15.75" customHeight="1">
      <c r="A980" s="37"/>
      <c r="B980" s="37"/>
      <c r="D980" s="37"/>
      <c r="E980" s="34"/>
      <c r="F980" s="34"/>
      <c r="G980" s="38"/>
      <c r="H980" s="38"/>
      <c r="I980" s="38"/>
      <c r="J980" s="38"/>
    </row>
    <row r="981" spans="1:10" ht="15.75" customHeight="1">
      <c r="A981" s="37"/>
      <c r="B981" s="37"/>
      <c r="D981" s="37"/>
      <c r="E981" s="34"/>
      <c r="F981" s="34"/>
      <c r="G981" s="38"/>
      <c r="H981" s="38"/>
      <c r="I981" s="38"/>
      <c r="J981" s="38"/>
    </row>
    <row r="982" spans="1:10" ht="15.75" customHeight="1">
      <c r="A982" s="37"/>
      <c r="B982" s="37"/>
      <c r="D982" s="37"/>
      <c r="E982" s="34"/>
      <c r="F982" s="34"/>
      <c r="G982" s="38"/>
      <c r="H982" s="38"/>
      <c r="I982" s="38"/>
      <c r="J982" s="38"/>
    </row>
    <row r="983" spans="1:10" ht="15.75" customHeight="1">
      <c r="A983" s="37"/>
      <c r="B983" s="37"/>
      <c r="D983" s="37"/>
      <c r="E983" s="34"/>
      <c r="F983" s="34"/>
      <c r="G983" s="38"/>
      <c r="H983" s="38"/>
      <c r="I983" s="38"/>
      <c r="J983" s="38"/>
    </row>
    <row r="984" spans="1:10" ht="15.75" customHeight="1">
      <c r="A984" s="37"/>
      <c r="B984" s="37"/>
      <c r="D984" s="37"/>
      <c r="E984" s="34"/>
      <c r="F984" s="34"/>
      <c r="G984" s="38"/>
      <c r="H984" s="38"/>
      <c r="I984" s="38"/>
      <c r="J984" s="38"/>
    </row>
    <row r="985" spans="1:10" ht="15.75" customHeight="1">
      <c r="A985" s="37"/>
      <c r="B985" s="37"/>
      <c r="D985" s="37"/>
      <c r="E985" s="34"/>
      <c r="F985" s="34"/>
      <c r="G985" s="38"/>
      <c r="H985" s="38"/>
      <c r="I985" s="38"/>
      <c r="J985" s="38"/>
    </row>
    <row r="986" spans="1:10" ht="15.75" customHeight="1">
      <c r="A986" s="37"/>
      <c r="B986" s="37"/>
      <c r="D986" s="37"/>
      <c r="E986" s="34"/>
      <c r="F986" s="34"/>
      <c r="G986" s="38"/>
      <c r="H986" s="38"/>
      <c r="I986" s="38"/>
      <c r="J986" s="38"/>
    </row>
    <row r="987" spans="1:10" ht="15.75" customHeight="1">
      <c r="A987" s="37"/>
      <c r="B987" s="37"/>
      <c r="D987" s="37"/>
      <c r="E987" s="34"/>
      <c r="F987" s="34"/>
      <c r="G987" s="38"/>
      <c r="H987" s="38"/>
      <c r="I987" s="38"/>
      <c r="J987" s="38"/>
    </row>
    <row r="988" spans="1:10" ht="15.75" customHeight="1">
      <c r="A988" s="37"/>
      <c r="B988" s="37"/>
      <c r="D988" s="37"/>
      <c r="E988" s="34"/>
      <c r="F988" s="34"/>
      <c r="G988" s="38"/>
      <c r="H988" s="38"/>
      <c r="I988" s="38"/>
      <c r="J988" s="38"/>
    </row>
    <row r="989" spans="1:10" ht="15.75" customHeight="1">
      <c r="A989" s="37"/>
      <c r="B989" s="37"/>
      <c r="D989" s="37"/>
      <c r="E989" s="34"/>
      <c r="F989" s="34"/>
      <c r="G989" s="38"/>
      <c r="H989" s="38"/>
      <c r="I989" s="38"/>
      <c r="J989" s="38"/>
    </row>
    <row r="990" spans="1:10" ht="15.75" customHeight="1">
      <c r="A990" s="37"/>
      <c r="B990" s="37"/>
      <c r="D990" s="37"/>
      <c r="E990" s="34"/>
      <c r="F990" s="34"/>
      <c r="G990" s="38"/>
      <c r="H990" s="38"/>
      <c r="I990" s="38"/>
      <c r="J990" s="38"/>
    </row>
    <row r="991" spans="1:10" ht="15.75" customHeight="1">
      <c r="A991" s="37"/>
      <c r="B991" s="37"/>
      <c r="D991" s="37"/>
      <c r="E991" s="34"/>
      <c r="F991" s="34"/>
      <c r="G991" s="38"/>
      <c r="H991" s="38"/>
      <c r="I991" s="38"/>
      <c r="J991" s="38"/>
    </row>
    <row r="992" spans="1:10" ht="15.75" customHeight="1">
      <c r="A992" s="37"/>
      <c r="B992" s="37"/>
      <c r="D992" s="37"/>
      <c r="E992" s="34"/>
      <c r="F992" s="34"/>
      <c r="G992" s="38"/>
      <c r="H992" s="38"/>
      <c r="I992" s="38"/>
      <c r="J992" s="38"/>
    </row>
    <row r="993" spans="1:10" ht="15.75" customHeight="1">
      <c r="A993" s="37"/>
      <c r="B993" s="37"/>
      <c r="D993" s="37"/>
      <c r="E993" s="34"/>
      <c r="F993" s="34"/>
      <c r="G993" s="38"/>
      <c r="H993" s="38"/>
      <c r="I993" s="38"/>
      <c r="J993" s="38"/>
    </row>
    <row r="994" spans="1:10" ht="15.75" customHeight="1">
      <c r="A994" s="37"/>
      <c r="B994" s="37"/>
      <c r="D994" s="37"/>
      <c r="E994" s="34"/>
      <c r="F994" s="34"/>
      <c r="G994" s="38"/>
      <c r="H994" s="38"/>
      <c r="I994" s="38"/>
      <c r="J994" s="38"/>
    </row>
    <row r="995" spans="1:10" ht="15.75" customHeight="1">
      <c r="A995" s="37"/>
      <c r="B995" s="37"/>
      <c r="D995" s="37"/>
      <c r="E995" s="34"/>
      <c r="F995" s="34"/>
      <c r="G995" s="38"/>
      <c r="H995" s="38"/>
      <c r="I995" s="38"/>
      <c r="J995" s="38"/>
    </row>
  </sheetData>
  <mergeCells count="18">
    <mergeCell ref="A44:H44"/>
    <mergeCell ref="A45:A46"/>
    <mergeCell ref="B45:B46"/>
    <mergeCell ref="C45:C46"/>
    <mergeCell ref="D45:D46"/>
    <mergeCell ref="E45:E46"/>
    <mergeCell ref="F45:G45"/>
    <mergeCell ref="H45:H46"/>
    <mergeCell ref="A1:J1"/>
    <mergeCell ref="A2:J2"/>
    <mergeCell ref="A3:A4"/>
    <mergeCell ref="B3:B4"/>
    <mergeCell ref="C3:C4"/>
    <mergeCell ref="D3:D4"/>
    <mergeCell ref="E3:E4"/>
    <mergeCell ref="F3:F4"/>
    <mergeCell ref="G3:I3"/>
    <mergeCell ref="J3:J4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6"/>
  <sheetViews>
    <sheetView topLeftCell="A40" workbookViewId="0">
      <selection activeCell="A49" sqref="A49:XFD49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39.28515625" style="27" bestFit="1" customWidth="1"/>
    <col min="4" max="4" width="42.85546875" style="27" customWidth="1"/>
    <col min="5" max="5" width="14.85546875" style="27" customWidth="1"/>
    <col min="6" max="7" width="14.140625" style="27" customWidth="1"/>
    <col min="8" max="8" width="14.42578125" style="27" customWidth="1"/>
    <col min="9" max="9" width="16" style="27" customWidth="1"/>
    <col min="10" max="10" width="13" style="27" customWidth="1"/>
    <col min="11" max="11" width="17.85546875" style="27" customWidth="1"/>
    <col min="12" max="12" width="8.7109375" style="27" customWidth="1"/>
    <col min="13" max="13" width="12.140625" style="27" customWidth="1"/>
    <col min="14" max="27" width="8.7109375" style="27" customWidth="1"/>
    <col min="28" max="16384" width="14.42578125" style="27"/>
  </cols>
  <sheetData>
    <row r="1" spans="1:11" ht="47.25" customHeight="1">
      <c r="A1" s="210" t="s">
        <v>299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ht="28.5" customHeight="1">
      <c r="A3" s="214" t="s">
        <v>3</v>
      </c>
      <c r="B3" s="214" t="s">
        <v>4</v>
      </c>
      <c r="C3" s="214" t="s">
        <v>5</v>
      </c>
      <c r="D3" s="214" t="s">
        <v>6</v>
      </c>
      <c r="E3" s="216" t="s">
        <v>167</v>
      </c>
      <c r="F3" s="216" t="s">
        <v>168</v>
      </c>
      <c r="G3" s="216" t="s">
        <v>300</v>
      </c>
      <c r="H3" s="217" t="s">
        <v>169</v>
      </c>
      <c r="I3" s="213"/>
      <c r="J3" s="218"/>
      <c r="K3" s="216" t="s">
        <v>170</v>
      </c>
    </row>
    <row r="4" spans="1:11" ht="28.5" customHeight="1">
      <c r="A4" s="215"/>
      <c r="B4" s="215"/>
      <c r="C4" s="215"/>
      <c r="D4" s="215"/>
      <c r="E4" s="215"/>
      <c r="F4" s="215"/>
      <c r="G4" s="215"/>
      <c r="H4" s="28" t="s">
        <v>171</v>
      </c>
      <c r="I4" s="28" t="s">
        <v>172</v>
      </c>
      <c r="J4" s="29" t="s">
        <v>173</v>
      </c>
      <c r="K4" s="215"/>
    </row>
    <row r="5" spans="1:11" ht="27.75" customHeight="1">
      <c r="A5" s="30" t="s">
        <v>230</v>
      </c>
      <c r="B5" s="30">
        <v>149</v>
      </c>
      <c r="C5" s="31" t="s">
        <v>43</v>
      </c>
      <c r="D5" s="31" t="s">
        <v>44</v>
      </c>
      <c r="E5" s="32">
        <v>15054.4</v>
      </c>
      <c r="F5" s="32">
        <v>0</v>
      </c>
      <c r="G5" s="32">
        <v>0</v>
      </c>
      <c r="H5" s="33">
        <v>877.22</v>
      </c>
      <c r="I5" s="33">
        <v>2925.09</v>
      </c>
      <c r="J5" s="33">
        <v>0</v>
      </c>
      <c r="K5" s="98">
        <f>E5+F5-H5-I5-J5</f>
        <v>11252.09</v>
      </c>
    </row>
    <row r="6" spans="1:11" ht="27.75" customHeight="1">
      <c r="A6" s="30" t="s">
        <v>277</v>
      </c>
      <c r="B6" s="30">
        <v>159</v>
      </c>
      <c r="C6" s="31" t="s">
        <v>43</v>
      </c>
      <c r="D6" s="31" t="s">
        <v>131</v>
      </c>
      <c r="E6" s="32">
        <v>10036.27</v>
      </c>
      <c r="F6" s="32">
        <v>0</v>
      </c>
      <c r="G6" s="32">
        <v>0</v>
      </c>
      <c r="H6" s="33">
        <v>877.22</v>
      </c>
      <c r="I6" s="33">
        <v>1649.38</v>
      </c>
      <c r="J6" s="33">
        <v>0</v>
      </c>
      <c r="K6" s="98">
        <f t="shared" ref="K6:K42" si="0">E6+F6-H6-I6-J6</f>
        <v>7509.670000000001</v>
      </c>
    </row>
    <row r="7" spans="1:11" ht="27" customHeight="1">
      <c r="A7" s="30" t="s">
        <v>25</v>
      </c>
      <c r="B7" s="30">
        <v>102</v>
      </c>
      <c r="C7" s="31" t="s">
        <v>26</v>
      </c>
      <c r="D7" s="31" t="s">
        <v>27</v>
      </c>
      <c r="E7" s="32">
        <v>9483.66</v>
      </c>
      <c r="F7" s="32">
        <v>0</v>
      </c>
      <c r="G7" s="32">
        <v>0</v>
      </c>
      <c r="H7" s="33">
        <v>877.22</v>
      </c>
      <c r="I7" s="33">
        <v>1445.27</v>
      </c>
      <c r="J7" s="33">
        <v>0</v>
      </c>
      <c r="K7" s="98">
        <f t="shared" si="0"/>
        <v>7161.17</v>
      </c>
    </row>
    <row r="8" spans="1:11" ht="27" customHeight="1">
      <c r="A8" s="30" t="s">
        <v>30</v>
      </c>
      <c r="B8" s="30">
        <v>91</v>
      </c>
      <c r="C8" s="31" t="s">
        <v>21</v>
      </c>
      <c r="D8" s="31" t="s">
        <v>31</v>
      </c>
      <c r="E8" s="32">
        <v>9483.66</v>
      </c>
      <c r="F8" s="32">
        <v>0</v>
      </c>
      <c r="G8" s="32">
        <v>0</v>
      </c>
      <c r="H8" s="33">
        <v>877.22</v>
      </c>
      <c r="I8" s="33">
        <v>1341</v>
      </c>
      <c r="J8" s="33">
        <v>0</v>
      </c>
      <c r="K8" s="98">
        <f t="shared" si="0"/>
        <v>7265.4400000000005</v>
      </c>
    </row>
    <row r="9" spans="1:11" ht="27" customHeight="1">
      <c r="A9" s="30" t="s">
        <v>34</v>
      </c>
      <c r="B9" s="30">
        <v>33</v>
      </c>
      <c r="C9" s="31" t="s">
        <v>21</v>
      </c>
      <c r="D9" s="31" t="s">
        <v>22</v>
      </c>
      <c r="E9" s="32">
        <v>9483.66</v>
      </c>
      <c r="F9" s="32">
        <v>0</v>
      </c>
      <c r="G9" s="32">
        <v>0</v>
      </c>
      <c r="H9" s="33">
        <v>877.22</v>
      </c>
      <c r="I9" s="33">
        <v>1445.27</v>
      </c>
      <c r="J9" s="33">
        <v>0</v>
      </c>
      <c r="K9" s="98">
        <f t="shared" si="0"/>
        <v>7161.17</v>
      </c>
    </row>
    <row r="10" spans="1:11" ht="27" customHeight="1">
      <c r="A10" s="30" t="s">
        <v>37</v>
      </c>
      <c r="B10" s="30">
        <v>83</v>
      </c>
      <c r="C10" s="31" t="s">
        <v>38</v>
      </c>
      <c r="D10" s="31" t="s">
        <v>39</v>
      </c>
      <c r="E10" s="32">
        <v>5530.35</v>
      </c>
      <c r="F10" s="32">
        <v>0</v>
      </c>
      <c r="G10" s="32">
        <v>0</v>
      </c>
      <c r="H10" s="33">
        <v>600.48</v>
      </c>
      <c r="I10" s="33">
        <v>349.5</v>
      </c>
      <c r="J10" s="33">
        <v>549.69000000000005</v>
      </c>
      <c r="K10" s="98">
        <f t="shared" si="0"/>
        <v>4030.6800000000007</v>
      </c>
    </row>
    <row r="11" spans="1:11" ht="27" customHeight="1">
      <c r="A11" s="30" t="s">
        <v>280</v>
      </c>
      <c r="B11" s="30">
        <v>161</v>
      </c>
      <c r="C11" s="31" t="s">
        <v>124</v>
      </c>
      <c r="D11" s="31" t="s">
        <v>124</v>
      </c>
      <c r="E11" s="32">
        <v>6523.57</v>
      </c>
      <c r="F11" s="32">
        <v>0</v>
      </c>
      <c r="G11" s="32">
        <v>0</v>
      </c>
      <c r="H11" s="33">
        <v>739.47</v>
      </c>
      <c r="I11" s="33">
        <v>616.99</v>
      </c>
      <c r="J11" s="33">
        <v>0</v>
      </c>
      <c r="K11" s="98">
        <f t="shared" si="0"/>
        <v>5167.1099999999997</v>
      </c>
    </row>
    <row r="12" spans="1:11" ht="27" customHeight="1">
      <c r="A12" s="30" t="s">
        <v>46</v>
      </c>
      <c r="B12" s="30">
        <v>28</v>
      </c>
      <c r="C12" s="31" t="s">
        <v>21</v>
      </c>
      <c r="D12" s="31" t="s">
        <v>47</v>
      </c>
      <c r="E12" s="32">
        <v>9483.66</v>
      </c>
      <c r="F12" s="32">
        <v>0</v>
      </c>
      <c r="G12" s="32">
        <v>0</v>
      </c>
      <c r="H12" s="33">
        <v>877.22</v>
      </c>
      <c r="I12" s="33">
        <v>1341</v>
      </c>
      <c r="J12" s="33">
        <v>0</v>
      </c>
      <c r="K12" s="98">
        <f t="shared" si="0"/>
        <v>7265.4400000000005</v>
      </c>
    </row>
    <row r="13" spans="1:11" ht="27" customHeight="1">
      <c r="A13" s="30" t="s">
        <v>50</v>
      </c>
      <c r="B13" s="30">
        <v>134</v>
      </c>
      <c r="C13" s="31" t="s">
        <v>281</v>
      </c>
      <c r="D13" s="31" t="s">
        <v>52</v>
      </c>
      <c r="E13" s="32">
        <v>7268.44</v>
      </c>
      <c r="F13" s="32">
        <v>0</v>
      </c>
      <c r="G13" s="32">
        <v>0</v>
      </c>
      <c r="H13" s="33">
        <v>843.76</v>
      </c>
      <c r="I13" s="33">
        <v>845.29</v>
      </c>
      <c r="J13" s="33">
        <v>0</v>
      </c>
      <c r="K13" s="98">
        <f t="shared" si="0"/>
        <v>5579.3899999999994</v>
      </c>
    </row>
    <row r="14" spans="1:11" ht="27" customHeight="1">
      <c r="A14" s="30" t="s">
        <v>283</v>
      </c>
      <c r="B14" s="30">
        <v>161</v>
      </c>
      <c r="C14" s="31" t="s">
        <v>71</v>
      </c>
      <c r="D14" s="31" t="s">
        <v>108</v>
      </c>
      <c r="E14" s="32">
        <v>7025.39</v>
      </c>
      <c r="F14" s="32">
        <v>0</v>
      </c>
      <c r="G14" s="32">
        <v>0</v>
      </c>
      <c r="H14" s="33">
        <v>809.73</v>
      </c>
      <c r="I14" s="33">
        <v>839.95</v>
      </c>
      <c r="J14" s="33">
        <v>0</v>
      </c>
      <c r="K14" s="98">
        <f t="shared" si="0"/>
        <v>5375.71</v>
      </c>
    </row>
    <row r="15" spans="1:11" ht="27" customHeight="1">
      <c r="A15" s="30" t="s">
        <v>285</v>
      </c>
      <c r="B15" s="30">
        <v>164</v>
      </c>
      <c r="C15" s="31" t="s">
        <v>286</v>
      </c>
      <c r="D15" s="31" t="s">
        <v>287</v>
      </c>
      <c r="E15" s="32">
        <v>4109.59</v>
      </c>
      <c r="F15" s="32">
        <v>0</v>
      </c>
      <c r="G15" s="32">
        <v>0</v>
      </c>
      <c r="H15" s="33">
        <v>401.52</v>
      </c>
      <c r="I15" s="33">
        <v>201.41</v>
      </c>
      <c r="J15" s="33">
        <v>0</v>
      </c>
      <c r="K15" s="98">
        <f t="shared" si="0"/>
        <v>3506.6600000000003</v>
      </c>
    </row>
    <row r="16" spans="1:11" ht="27" customHeight="1">
      <c r="A16" s="30" t="s">
        <v>55</v>
      </c>
      <c r="B16" s="30">
        <v>87</v>
      </c>
      <c r="C16" s="31" t="s">
        <v>21</v>
      </c>
      <c r="D16" s="31" t="s">
        <v>56</v>
      </c>
      <c r="E16" s="32">
        <v>9483.66</v>
      </c>
      <c r="F16" s="32">
        <v>0</v>
      </c>
      <c r="G16" s="32">
        <v>0</v>
      </c>
      <c r="H16" s="33">
        <v>877.22</v>
      </c>
      <c r="I16" s="33">
        <v>1497.41</v>
      </c>
      <c r="J16" s="33">
        <v>0</v>
      </c>
      <c r="K16" s="98">
        <f t="shared" si="0"/>
        <v>7109.0300000000007</v>
      </c>
    </row>
    <row r="17" spans="1:11" ht="27" customHeight="1">
      <c r="A17" s="30" t="s">
        <v>59</v>
      </c>
      <c r="B17" s="30">
        <v>110</v>
      </c>
      <c r="C17" s="31" t="s">
        <v>288</v>
      </c>
      <c r="D17" s="31" t="s">
        <v>52</v>
      </c>
      <c r="E17" s="32">
        <v>8180.69</v>
      </c>
      <c r="F17" s="32">
        <v>0</v>
      </c>
      <c r="G17" s="32">
        <v>0</v>
      </c>
      <c r="H17" s="33">
        <v>877.22</v>
      </c>
      <c r="I17" s="33">
        <v>1089.8599999999999</v>
      </c>
      <c r="J17" s="33">
        <v>0</v>
      </c>
      <c r="K17" s="98">
        <f t="shared" si="0"/>
        <v>6213.61</v>
      </c>
    </row>
    <row r="18" spans="1:11" ht="27" customHeight="1">
      <c r="A18" s="30" t="s">
        <v>232</v>
      </c>
      <c r="B18" s="30">
        <v>153</v>
      </c>
      <c r="C18" s="31" t="s">
        <v>233</v>
      </c>
      <c r="D18" s="31" t="s">
        <v>234</v>
      </c>
      <c r="E18" s="32">
        <v>15054.4</v>
      </c>
      <c r="F18" s="32">
        <v>0</v>
      </c>
      <c r="G18" s="32">
        <v>0</v>
      </c>
      <c r="H18" s="33">
        <v>877.22</v>
      </c>
      <c r="I18" s="33">
        <v>2977.23</v>
      </c>
      <c r="J18" s="33">
        <v>0</v>
      </c>
      <c r="K18" s="98">
        <f t="shared" si="0"/>
        <v>11199.95</v>
      </c>
    </row>
    <row r="19" spans="1:11" ht="27" customHeight="1">
      <c r="A19" s="30" t="s">
        <v>236</v>
      </c>
      <c r="B19" s="30">
        <v>150</v>
      </c>
      <c r="C19" s="31" t="s">
        <v>233</v>
      </c>
      <c r="D19" s="31" t="s">
        <v>234</v>
      </c>
      <c r="E19" s="32">
        <v>15054.4</v>
      </c>
      <c r="F19" s="32">
        <v>0</v>
      </c>
      <c r="G19" s="32">
        <v>978.92</v>
      </c>
      <c r="H19" s="33">
        <v>877.22</v>
      </c>
      <c r="I19" s="33">
        <v>3029.36</v>
      </c>
      <c r="J19" s="33">
        <v>0</v>
      </c>
      <c r="K19" s="98">
        <f t="shared" si="0"/>
        <v>11147.82</v>
      </c>
    </row>
    <row r="20" spans="1:11" ht="27.75" customHeight="1">
      <c r="A20" s="30" t="s">
        <v>70</v>
      </c>
      <c r="B20" s="30">
        <v>101</v>
      </c>
      <c r="C20" s="31" t="s">
        <v>71</v>
      </c>
      <c r="D20" s="31" t="s">
        <v>72</v>
      </c>
      <c r="E20" s="32">
        <v>15054.4</v>
      </c>
      <c r="F20" s="32">
        <v>0</v>
      </c>
      <c r="G20" s="32">
        <v>110.73</v>
      </c>
      <c r="H20" s="33">
        <v>877.22</v>
      </c>
      <c r="I20" s="33">
        <v>3029.36</v>
      </c>
      <c r="J20" s="33">
        <v>0</v>
      </c>
      <c r="K20" s="98">
        <f t="shared" si="0"/>
        <v>11147.82</v>
      </c>
    </row>
    <row r="21" spans="1:11" ht="27.75" customHeight="1">
      <c r="A21" s="30" t="s">
        <v>239</v>
      </c>
      <c r="B21" s="30">
        <v>152</v>
      </c>
      <c r="C21" s="31" t="s">
        <v>71</v>
      </c>
      <c r="D21" s="31" t="s">
        <v>121</v>
      </c>
      <c r="E21" s="32">
        <v>15054.4</v>
      </c>
      <c r="F21" s="32">
        <v>0</v>
      </c>
      <c r="G21" s="32">
        <v>110.73</v>
      </c>
      <c r="H21" s="33">
        <v>877.22</v>
      </c>
      <c r="I21" s="33">
        <v>2925.09</v>
      </c>
      <c r="J21" s="33">
        <v>0</v>
      </c>
      <c r="K21" s="98">
        <f t="shared" si="0"/>
        <v>11252.09</v>
      </c>
    </row>
    <row r="22" spans="1:11" ht="27.75" customHeight="1">
      <c r="A22" s="30" t="s">
        <v>241</v>
      </c>
      <c r="B22" s="30">
        <v>154</v>
      </c>
      <c r="C22" s="31" t="s">
        <v>242</v>
      </c>
      <c r="D22" s="31" t="s">
        <v>262</v>
      </c>
      <c r="E22" s="32">
        <v>9952.73</v>
      </c>
      <c r="F22" s="32">
        <v>0</v>
      </c>
      <c r="G22" s="32">
        <v>0</v>
      </c>
      <c r="H22" s="33">
        <v>877.22</v>
      </c>
      <c r="I22" s="33">
        <v>1626.41</v>
      </c>
      <c r="J22" s="33">
        <v>0</v>
      </c>
      <c r="K22" s="98">
        <f t="shared" si="0"/>
        <v>7449.1</v>
      </c>
    </row>
    <row r="23" spans="1:11" ht="27.75" customHeight="1">
      <c r="A23" s="30" t="s">
        <v>290</v>
      </c>
      <c r="B23" s="30">
        <v>165</v>
      </c>
      <c r="C23" s="31" t="s">
        <v>43</v>
      </c>
      <c r="D23" s="31" t="s">
        <v>243</v>
      </c>
      <c r="E23" s="32">
        <v>6523.57</v>
      </c>
      <c r="F23" s="32">
        <v>0</v>
      </c>
      <c r="G23" s="32">
        <v>0</v>
      </c>
      <c r="H23" s="33">
        <v>739.47</v>
      </c>
      <c r="I23" s="33">
        <v>669.13</v>
      </c>
      <c r="J23" s="33">
        <v>0</v>
      </c>
      <c r="K23" s="98">
        <f t="shared" si="0"/>
        <v>5114.9699999999993</v>
      </c>
    </row>
    <row r="24" spans="1:11" ht="27" customHeight="1">
      <c r="A24" s="30" t="s">
        <v>79</v>
      </c>
      <c r="B24" s="30">
        <v>50</v>
      </c>
      <c r="C24" s="31" t="s">
        <v>26</v>
      </c>
      <c r="D24" s="35" t="s">
        <v>31</v>
      </c>
      <c r="E24" s="32">
        <v>9483.66</v>
      </c>
      <c r="F24" s="32">
        <v>0</v>
      </c>
      <c r="G24" s="32">
        <v>0</v>
      </c>
      <c r="H24" s="33">
        <v>877.22</v>
      </c>
      <c r="I24" s="33">
        <v>1497.41</v>
      </c>
      <c r="J24" s="33">
        <v>0</v>
      </c>
      <c r="K24" s="98">
        <f t="shared" si="0"/>
        <v>7109.0300000000007</v>
      </c>
    </row>
    <row r="25" spans="1:11" ht="27" customHeight="1">
      <c r="A25" s="30" t="s">
        <v>245</v>
      </c>
      <c r="B25" s="30">
        <v>151</v>
      </c>
      <c r="C25" s="31" t="s">
        <v>71</v>
      </c>
      <c r="D25" s="35" t="s">
        <v>246</v>
      </c>
      <c r="E25" s="32">
        <v>15054.4</v>
      </c>
      <c r="F25" s="32">
        <v>0</v>
      </c>
      <c r="G25" s="32">
        <v>616.19000000000005</v>
      </c>
      <c r="H25" s="33">
        <v>877.22</v>
      </c>
      <c r="I25" s="33">
        <v>3029.36</v>
      </c>
      <c r="J25" s="33">
        <v>0</v>
      </c>
      <c r="K25" s="98">
        <f t="shared" si="0"/>
        <v>11147.82</v>
      </c>
    </row>
    <row r="26" spans="1:11" ht="27" customHeight="1">
      <c r="A26" s="30" t="s">
        <v>82</v>
      </c>
      <c r="B26" s="30">
        <v>27</v>
      </c>
      <c r="C26" s="31" t="s">
        <v>26</v>
      </c>
      <c r="D26" s="31" t="s">
        <v>31</v>
      </c>
      <c r="E26" s="32">
        <v>9483.66</v>
      </c>
      <c r="F26" s="32">
        <v>0</v>
      </c>
      <c r="G26" s="32">
        <v>0</v>
      </c>
      <c r="H26" s="33">
        <v>877.22</v>
      </c>
      <c r="I26" s="33">
        <v>1445.27</v>
      </c>
      <c r="J26" s="33">
        <v>0</v>
      </c>
      <c r="K26" s="98">
        <f t="shared" si="0"/>
        <v>7161.17</v>
      </c>
    </row>
    <row r="27" spans="1:11" ht="27" customHeight="1">
      <c r="A27" s="30" t="s">
        <v>84</v>
      </c>
      <c r="B27" s="30">
        <v>65</v>
      </c>
      <c r="C27" s="31" t="s">
        <v>43</v>
      </c>
      <c r="D27" s="31" t="s">
        <v>243</v>
      </c>
      <c r="E27" s="32">
        <v>15054.4</v>
      </c>
      <c r="F27" s="32">
        <v>0</v>
      </c>
      <c r="G27" s="32">
        <v>0</v>
      </c>
      <c r="H27" s="33">
        <v>877.22</v>
      </c>
      <c r="I27" s="33">
        <v>2977.23</v>
      </c>
      <c r="J27" s="33">
        <v>0</v>
      </c>
      <c r="K27" s="98">
        <f t="shared" si="0"/>
        <v>11199.95</v>
      </c>
    </row>
    <row r="28" spans="1:11" ht="27" customHeight="1">
      <c r="A28" s="30" t="s">
        <v>93</v>
      </c>
      <c r="B28" s="30">
        <v>135</v>
      </c>
      <c r="C28" s="31" t="s">
        <v>21</v>
      </c>
      <c r="D28" s="31" t="s">
        <v>31</v>
      </c>
      <c r="E28" s="32">
        <v>9483.66</v>
      </c>
      <c r="F28" s="32">
        <v>0</v>
      </c>
      <c r="G28" s="32">
        <v>0</v>
      </c>
      <c r="H28" s="33">
        <v>877.22</v>
      </c>
      <c r="I28" s="33">
        <v>1445.27</v>
      </c>
      <c r="J28" s="33">
        <v>0</v>
      </c>
      <c r="K28" s="98">
        <f t="shared" si="0"/>
        <v>7161.17</v>
      </c>
    </row>
    <row r="29" spans="1:11" ht="27" customHeight="1">
      <c r="A29" s="30" t="s">
        <v>98</v>
      </c>
      <c r="B29" s="30">
        <v>120</v>
      </c>
      <c r="C29" s="31" t="s">
        <v>21</v>
      </c>
      <c r="D29" s="31" t="s">
        <v>99</v>
      </c>
      <c r="E29" s="36">
        <v>9483.66</v>
      </c>
      <c r="F29" s="36">
        <v>0</v>
      </c>
      <c r="G29" s="36">
        <v>846.92</v>
      </c>
      <c r="H29" s="33">
        <v>877.22</v>
      </c>
      <c r="I29" s="33">
        <v>1497.41</v>
      </c>
      <c r="J29" s="33">
        <v>0</v>
      </c>
      <c r="K29" s="98">
        <f t="shared" si="0"/>
        <v>7109.0300000000007</v>
      </c>
    </row>
    <row r="30" spans="1:11" ht="27" customHeight="1">
      <c r="A30" s="30" t="s">
        <v>102</v>
      </c>
      <c r="B30" s="30">
        <v>49</v>
      </c>
      <c r="C30" s="31" t="s">
        <v>26</v>
      </c>
      <c r="D30" s="31" t="s">
        <v>31</v>
      </c>
      <c r="E30" s="32">
        <v>9483.66</v>
      </c>
      <c r="F30" s="32">
        <v>0</v>
      </c>
      <c r="G30" s="32">
        <v>0</v>
      </c>
      <c r="H30" s="33">
        <v>877.22</v>
      </c>
      <c r="I30" s="33">
        <v>1445.27</v>
      </c>
      <c r="J30" s="33">
        <v>0</v>
      </c>
      <c r="K30" s="98">
        <f t="shared" si="0"/>
        <v>7161.17</v>
      </c>
    </row>
    <row r="31" spans="1:11" ht="27" customHeight="1">
      <c r="A31" s="30" t="s">
        <v>248</v>
      </c>
      <c r="B31" s="30">
        <v>156</v>
      </c>
      <c r="C31" s="31" t="s">
        <v>71</v>
      </c>
      <c r="D31" s="31" t="s">
        <v>86</v>
      </c>
      <c r="E31" s="32">
        <v>15054.4</v>
      </c>
      <c r="F31" s="32">
        <v>0</v>
      </c>
      <c r="G31" s="32">
        <v>110.73</v>
      </c>
      <c r="H31" s="33">
        <v>877.22</v>
      </c>
      <c r="I31" s="33">
        <v>2977.23</v>
      </c>
      <c r="J31" s="33">
        <v>0</v>
      </c>
      <c r="K31" s="98">
        <f t="shared" si="0"/>
        <v>11199.95</v>
      </c>
    </row>
    <row r="32" spans="1:11" ht="27" customHeight="1">
      <c r="A32" s="30" t="s">
        <v>104</v>
      </c>
      <c r="B32" s="30">
        <v>142</v>
      </c>
      <c r="C32" s="31" t="s">
        <v>105</v>
      </c>
      <c r="D32" s="31" t="s">
        <v>56</v>
      </c>
      <c r="E32" s="32">
        <v>7942.41</v>
      </c>
      <c r="F32" s="32">
        <v>0</v>
      </c>
      <c r="G32" s="32">
        <v>0</v>
      </c>
      <c r="H32" s="33">
        <v>877.22</v>
      </c>
      <c r="I32" s="33">
        <v>1021.43</v>
      </c>
      <c r="J32" s="33">
        <v>0</v>
      </c>
      <c r="K32" s="98">
        <f t="shared" si="0"/>
        <v>6043.7599999999993</v>
      </c>
    </row>
    <row r="33" spans="1:11" ht="27" customHeight="1">
      <c r="A33" s="30" t="s">
        <v>292</v>
      </c>
      <c r="B33" s="30">
        <v>163</v>
      </c>
      <c r="C33" s="31" t="s">
        <v>43</v>
      </c>
      <c r="D33" s="31" t="s">
        <v>243</v>
      </c>
      <c r="E33" s="32">
        <v>6523.57</v>
      </c>
      <c r="F33" s="32">
        <v>0</v>
      </c>
      <c r="G33" s="32">
        <v>0</v>
      </c>
      <c r="H33" s="33">
        <v>739.47</v>
      </c>
      <c r="I33" s="33">
        <v>564.86</v>
      </c>
      <c r="J33" s="33">
        <v>0</v>
      </c>
      <c r="K33" s="98">
        <f t="shared" si="0"/>
        <v>5219.24</v>
      </c>
    </row>
    <row r="34" spans="1:11" ht="27" customHeight="1">
      <c r="A34" s="30" t="s">
        <v>294</v>
      </c>
      <c r="B34" s="30">
        <v>158</v>
      </c>
      <c r="C34" s="31" t="s">
        <v>116</v>
      </c>
      <c r="D34" s="31" t="s">
        <v>15</v>
      </c>
      <c r="E34" s="32">
        <v>2318.23</v>
      </c>
      <c r="F34" s="32">
        <v>0</v>
      </c>
      <c r="G34" s="32">
        <v>0</v>
      </c>
      <c r="H34" s="33">
        <v>189.11</v>
      </c>
      <c r="I34" s="33">
        <v>16.88</v>
      </c>
      <c r="J34" s="33">
        <v>0</v>
      </c>
      <c r="K34" s="98">
        <f t="shared" si="0"/>
        <v>2112.2399999999998</v>
      </c>
    </row>
    <row r="35" spans="1:11" ht="27" customHeight="1">
      <c r="A35" s="30" t="s">
        <v>126</v>
      </c>
      <c r="B35" s="30">
        <v>36</v>
      </c>
      <c r="C35" s="31" t="s">
        <v>26</v>
      </c>
      <c r="D35" s="31" t="s">
        <v>31</v>
      </c>
      <c r="E35" s="32">
        <v>9483.66</v>
      </c>
      <c r="F35" s="32">
        <v>0</v>
      </c>
      <c r="G35" s="32">
        <v>0</v>
      </c>
      <c r="H35" s="33">
        <v>877.22</v>
      </c>
      <c r="I35" s="33">
        <v>1445.27</v>
      </c>
      <c r="J35" s="33">
        <v>0</v>
      </c>
      <c r="K35" s="98">
        <f t="shared" si="0"/>
        <v>7161.17</v>
      </c>
    </row>
    <row r="36" spans="1:11" ht="27" customHeight="1">
      <c r="A36" s="30" t="s">
        <v>263</v>
      </c>
      <c r="B36" s="30">
        <v>157</v>
      </c>
      <c r="C36" s="31" t="s">
        <v>233</v>
      </c>
      <c r="D36" s="31" t="s">
        <v>234</v>
      </c>
      <c r="E36" s="32">
        <v>15054.4</v>
      </c>
      <c r="F36" s="32">
        <v>0</v>
      </c>
      <c r="G36" s="32">
        <v>0</v>
      </c>
      <c r="H36" s="33">
        <v>877.22</v>
      </c>
      <c r="I36" s="33">
        <v>3029.36</v>
      </c>
      <c r="J36" s="33">
        <v>0</v>
      </c>
      <c r="K36" s="98">
        <f t="shared" si="0"/>
        <v>11147.82</v>
      </c>
    </row>
    <row r="37" spans="1:11" ht="27" customHeight="1">
      <c r="A37" s="30" t="s">
        <v>128</v>
      </c>
      <c r="B37" s="30">
        <v>42</v>
      </c>
      <c r="C37" s="31" t="s">
        <v>26</v>
      </c>
      <c r="D37" s="35" t="s">
        <v>31</v>
      </c>
      <c r="E37" s="32">
        <v>9483.66</v>
      </c>
      <c r="F37" s="32">
        <v>0</v>
      </c>
      <c r="G37" s="32">
        <v>0</v>
      </c>
      <c r="H37" s="33">
        <v>877.22</v>
      </c>
      <c r="I37" s="33">
        <v>1497.41</v>
      </c>
      <c r="J37" s="33">
        <v>0</v>
      </c>
      <c r="K37" s="98">
        <f t="shared" si="0"/>
        <v>7109.0300000000007</v>
      </c>
    </row>
    <row r="38" spans="1:11" ht="27" customHeight="1">
      <c r="A38" s="30" t="s">
        <v>252</v>
      </c>
      <c r="B38" s="30">
        <v>155</v>
      </c>
      <c r="C38" s="31" t="s">
        <v>264</v>
      </c>
      <c r="D38" s="31" t="s">
        <v>253</v>
      </c>
      <c r="E38" s="32">
        <v>9952.73</v>
      </c>
      <c r="F38" s="32">
        <v>0</v>
      </c>
      <c r="G38" s="32">
        <v>221.46</v>
      </c>
      <c r="H38" s="33">
        <v>877.22</v>
      </c>
      <c r="I38" s="33">
        <v>1626.41</v>
      </c>
      <c r="J38" s="33">
        <v>0</v>
      </c>
      <c r="K38" s="98">
        <f t="shared" si="0"/>
        <v>7449.1</v>
      </c>
    </row>
    <row r="39" spans="1:11" ht="27" customHeight="1">
      <c r="A39" s="30" t="s">
        <v>133</v>
      </c>
      <c r="B39" s="30">
        <v>136</v>
      </c>
      <c r="C39" s="31" t="s">
        <v>134</v>
      </c>
      <c r="D39" s="31" t="s">
        <v>135</v>
      </c>
      <c r="E39" s="32">
        <v>9207.44</v>
      </c>
      <c r="F39" s="32">
        <v>0</v>
      </c>
      <c r="G39" s="32">
        <v>0</v>
      </c>
      <c r="H39" s="33">
        <v>877.22</v>
      </c>
      <c r="I39" s="33">
        <v>1421.45</v>
      </c>
      <c r="J39" s="33">
        <v>0</v>
      </c>
      <c r="K39" s="98">
        <f t="shared" si="0"/>
        <v>6908.7700000000013</v>
      </c>
    </row>
    <row r="40" spans="1:11" ht="27" customHeight="1">
      <c r="A40" s="30" t="s">
        <v>144</v>
      </c>
      <c r="B40" s="30">
        <v>133</v>
      </c>
      <c r="C40" s="31" t="s">
        <v>145</v>
      </c>
      <c r="D40" s="31" t="s">
        <v>262</v>
      </c>
      <c r="E40" s="32">
        <v>12607.82</v>
      </c>
      <c r="F40" s="32">
        <v>0</v>
      </c>
      <c r="G40" s="32">
        <v>0</v>
      </c>
      <c r="H40" s="33">
        <v>877.22</v>
      </c>
      <c r="I40" s="33">
        <v>2356.56</v>
      </c>
      <c r="J40" s="33">
        <v>0</v>
      </c>
      <c r="K40" s="98">
        <f t="shared" si="0"/>
        <v>9374.0400000000009</v>
      </c>
    </row>
    <row r="41" spans="1:11" ht="27" customHeight="1">
      <c r="A41" s="30" t="s">
        <v>149</v>
      </c>
      <c r="B41" s="30">
        <v>43</v>
      </c>
      <c r="C41" s="31" t="s">
        <v>26</v>
      </c>
      <c r="D41" s="31" t="s">
        <v>31</v>
      </c>
      <c r="E41" s="32">
        <v>9483.66</v>
      </c>
      <c r="F41" s="32">
        <v>0</v>
      </c>
      <c r="G41" s="32">
        <v>0</v>
      </c>
      <c r="H41" s="33">
        <v>877.22</v>
      </c>
      <c r="I41" s="33">
        <v>1497.41</v>
      </c>
      <c r="J41" s="33">
        <v>0</v>
      </c>
      <c r="K41" s="98">
        <f t="shared" si="0"/>
        <v>7109.0300000000007</v>
      </c>
    </row>
    <row r="42" spans="1:11" ht="27" customHeight="1">
      <c r="A42" s="30" t="s">
        <v>151</v>
      </c>
      <c r="B42" s="30">
        <v>73</v>
      </c>
      <c r="C42" s="31" t="s">
        <v>26</v>
      </c>
      <c r="D42" s="31" t="s">
        <v>22</v>
      </c>
      <c r="E42" s="32">
        <v>9483.66</v>
      </c>
      <c r="F42" s="32">
        <v>0</v>
      </c>
      <c r="G42" s="32">
        <v>0</v>
      </c>
      <c r="H42" s="33">
        <v>877.22</v>
      </c>
      <c r="I42" s="33">
        <v>1497.41</v>
      </c>
      <c r="J42" s="33">
        <v>0</v>
      </c>
      <c r="K42" s="98">
        <f t="shared" si="0"/>
        <v>7109.0300000000007</v>
      </c>
    </row>
    <row r="43" spans="1:11" ht="15.75" customHeight="1" thickBot="1">
      <c r="A43" s="37"/>
      <c r="B43" s="37"/>
      <c r="D43" s="37"/>
      <c r="E43" s="34"/>
      <c r="F43" s="34"/>
      <c r="G43" s="34"/>
      <c r="H43" s="38"/>
      <c r="I43" s="38"/>
      <c r="J43" s="38"/>
      <c r="K43" s="38"/>
    </row>
    <row r="44" spans="1:11" ht="42" customHeight="1" thickBot="1">
      <c r="A44" s="219" t="s">
        <v>174</v>
      </c>
      <c r="B44" s="220"/>
      <c r="C44" s="220"/>
      <c r="D44" s="220"/>
      <c r="E44" s="220"/>
      <c r="F44" s="220"/>
      <c r="G44" s="220"/>
      <c r="H44" s="220"/>
      <c r="I44" s="221"/>
      <c r="J44" s="39"/>
      <c r="K44" s="39"/>
    </row>
    <row r="45" spans="1:11" ht="28.5" customHeight="1">
      <c r="A45" s="222" t="s">
        <v>3</v>
      </c>
      <c r="B45" s="222" t="s">
        <v>4</v>
      </c>
      <c r="C45" s="222" t="s">
        <v>5</v>
      </c>
      <c r="D45" s="223" t="s">
        <v>167</v>
      </c>
      <c r="E45" s="224" t="s">
        <v>175</v>
      </c>
      <c r="F45" s="228" t="s">
        <v>300</v>
      </c>
      <c r="G45" s="226" t="s">
        <v>169</v>
      </c>
      <c r="H45" s="227"/>
      <c r="I45" s="223" t="s">
        <v>170</v>
      </c>
      <c r="J45" s="38"/>
      <c r="K45" s="38"/>
    </row>
    <row r="46" spans="1:11" ht="35.25" customHeight="1">
      <c r="A46" s="215"/>
      <c r="B46" s="215"/>
      <c r="C46" s="215"/>
      <c r="D46" s="215"/>
      <c r="E46" s="225"/>
      <c r="F46" s="229"/>
      <c r="G46" s="40" t="s">
        <v>171</v>
      </c>
      <c r="H46" s="40" t="s">
        <v>172</v>
      </c>
      <c r="I46" s="215"/>
      <c r="J46" s="38"/>
      <c r="K46" s="38"/>
    </row>
    <row r="47" spans="1:11" ht="35.25" customHeight="1">
      <c r="A47" s="30" t="s">
        <v>298</v>
      </c>
      <c r="B47" s="30">
        <v>160</v>
      </c>
      <c r="C47" s="31" t="s">
        <v>156</v>
      </c>
      <c r="D47" s="41">
        <v>21074.799999999999</v>
      </c>
      <c r="E47" s="32">
        <v>0</v>
      </c>
      <c r="F47" s="99">
        <v>0</v>
      </c>
      <c r="G47" s="41">
        <v>825.82</v>
      </c>
      <c r="H47" s="41">
        <v>4542.7</v>
      </c>
      <c r="I47" s="100">
        <f>D47+E47-G47-H47</f>
        <v>15706.279999999999</v>
      </c>
      <c r="J47" s="38"/>
      <c r="K47" s="38"/>
    </row>
    <row r="48" spans="1:11" ht="27" customHeight="1">
      <c r="A48" s="30" t="s">
        <v>226</v>
      </c>
      <c r="B48" s="30">
        <v>147</v>
      </c>
      <c r="C48" s="31" t="s">
        <v>265</v>
      </c>
      <c r="D48" s="41">
        <f>27346.2+1422</f>
        <v>28768.2</v>
      </c>
      <c r="E48" s="32">
        <v>0</v>
      </c>
      <c r="F48" s="41">
        <v>1553.65</v>
      </c>
      <c r="G48" s="41">
        <v>825.82</v>
      </c>
      <c r="H48" s="41">
        <v>6710.52</v>
      </c>
      <c r="I48" s="100">
        <f>D48+E48-G48-H48</f>
        <v>21231.86</v>
      </c>
      <c r="J48" s="38"/>
      <c r="K48" s="42"/>
    </row>
    <row r="49" spans="1:11" ht="27" customHeight="1">
      <c r="A49" s="30" t="s">
        <v>255</v>
      </c>
      <c r="B49" s="30">
        <v>148</v>
      </c>
      <c r="C49" s="31" t="s">
        <v>162</v>
      </c>
      <c r="D49" s="41">
        <v>27346.2</v>
      </c>
      <c r="E49" s="32">
        <v>0</v>
      </c>
      <c r="F49" s="41">
        <v>1853.65</v>
      </c>
      <c r="G49" s="41">
        <v>825.82</v>
      </c>
      <c r="H49" s="41">
        <v>6319.47</v>
      </c>
      <c r="I49" s="33">
        <f>D49+E49-G49-H49</f>
        <v>20200.91</v>
      </c>
      <c r="J49" s="38"/>
      <c r="K49" s="42"/>
    </row>
    <row r="50" spans="1:11" ht="15.75" customHeight="1">
      <c r="A50" s="37"/>
      <c r="B50" s="37"/>
      <c r="D50" s="37"/>
      <c r="E50" s="34"/>
      <c r="F50" s="34"/>
      <c r="G50" s="34"/>
      <c r="H50" s="38"/>
      <c r="I50" s="38"/>
      <c r="J50" s="38"/>
      <c r="K50" s="38"/>
    </row>
    <row r="51" spans="1:11" ht="15.75" customHeight="1">
      <c r="A51" s="37"/>
      <c r="B51" s="37"/>
      <c r="D51" s="37"/>
      <c r="E51" s="34"/>
      <c r="F51" s="34"/>
      <c r="G51" s="34"/>
      <c r="H51" s="38"/>
      <c r="I51" s="38"/>
      <c r="J51" s="38"/>
      <c r="K51" s="38"/>
    </row>
    <row r="52" spans="1:11" ht="15.75" customHeight="1">
      <c r="A52" s="37"/>
      <c r="B52" s="37"/>
      <c r="D52" s="37"/>
      <c r="E52" s="34"/>
      <c r="F52" s="34"/>
      <c r="G52" s="34"/>
      <c r="H52" s="38"/>
      <c r="I52" s="38"/>
      <c r="J52" s="38"/>
      <c r="K52" s="38"/>
    </row>
    <row r="53" spans="1:11" ht="15.75" customHeight="1">
      <c r="A53" s="37"/>
      <c r="B53" s="37"/>
      <c r="D53" s="37"/>
      <c r="E53" s="34"/>
      <c r="F53" s="34"/>
      <c r="G53" s="34"/>
      <c r="H53" s="38"/>
      <c r="I53" s="38"/>
      <c r="J53" s="38"/>
      <c r="K53" s="38"/>
    </row>
    <row r="54" spans="1:11" ht="15.75" customHeight="1">
      <c r="A54" s="37"/>
      <c r="B54" s="37"/>
      <c r="D54" s="37"/>
      <c r="E54" s="34"/>
      <c r="F54" s="34"/>
      <c r="G54" s="34"/>
      <c r="H54" s="38"/>
      <c r="I54" s="38"/>
      <c r="J54" s="38"/>
      <c r="K54" s="38"/>
    </row>
    <row r="55" spans="1:11" ht="15.75" customHeight="1">
      <c r="A55" s="37"/>
      <c r="B55" s="37"/>
      <c r="D55" s="37"/>
      <c r="E55" s="34"/>
      <c r="F55" s="34"/>
      <c r="G55" s="34"/>
      <c r="H55" s="38"/>
      <c r="I55" s="38"/>
      <c r="J55" s="38"/>
      <c r="K55" s="38"/>
    </row>
    <row r="56" spans="1:11" ht="15.75" customHeight="1">
      <c r="A56" s="37"/>
      <c r="B56" s="37"/>
      <c r="D56" s="37"/>
      <c r="E56" s="34"/>
      <c r="F56" s="34"/>
      <c r="G56" s="34"/>
      <c r="H56" s="38"/>
      <c r="I56" s="38"/>
      <c r="J56" s="38"/>
      <c r="K56" s="38"/>
    </row>
    <row r="57" spans="1:11" ht="15.75" customHeight="1">
      <c r="A57" s="37"/>
      <c r="B57" s="37"/>
      <c r="D57" s="37"/>
      <c r="E57" s="34"/>
      <c r="F57" s="34"/>
      <c r="G57" s="34"/>
      <c r="H57" s="38"/>
      <c r="I57" s="38"/>
      <c r="J57" s="38"/>
      <c r="K57" s="38"/>
    </row>
    <row r="58" spans="1:11" ht="15.75" customHeight="1">
      <c r="A58" s="37"/>
      <c r="B58" s="37"/>
      <c r="D58" s="37"/>
      <c r="E58" s="34"/>
      <c r="F58" s="34"/>
      <c r="G58" s="34"/>
      <c r="H58" s="38"/>
      <c r="I58" s="38"/>
      <c r="J58" s="38"/>
      <c r="K58" s="38"/>
    </row>
    <row r="59" spans="1:11" ht="15.75" customHeight="1">
      <c r="A59" s="37"/>
      <c r="B59" s="37"/>
      <c r="D59" s="37"/>
      <c r="E59" s="34"/>
      <c r="F59" s="34"/>
      <c r="G59" s="34"/>
      <c r="H59" s="38"/>
      <c r="I59" s="38"/>
      <c r="J59" s="38"/>
      <c r="K59" s="38"/>
    </row>
    <row r="60" spans="1:11" ht="15.75" customHeight="1">
      <c r="A60" s="37"/>
      <c r="B60" s="37"/>
      <c r="D60" s="37"/>
      <c r="E60" s="34"/>
      <c r="F60" s="34"/>
      <c r="G60" s="34"/>
      <c r="H60" s="38"/>
      <c r="I60" s="38"/>
      <c r="J60" s="38"/>
      <c r="K60" s="38"/>
    </row>
    <row r="61" spans="1:11" ht="15.75" customHeight="1">
      <c r="A61" s="37"/>
      <c r="B61" s="37"/>
      <c r="D61" s="37"/>
      <c r="E61" s="34"/>
      <c r="F61" s="34"/>
      <c r="G61" s="34"/>
      <c r="H61" s="38"/>
      <c r="I61" s="38"/>
      <c r="J61" s="38"/>
      <c r="K61" s="38"/>
    </row>
    <row r="62" spans="1:11" ht="15.75" customHeight="1">
      <c r="A62" s="37"/>
      <c r="B62" s="37"/>
      <c r="D62" s="37"/>
      <c r="E62" s="34"/>
      <c r="F62" s="34"/>
      <c r="G62" s="34"/>
      <c r="H62" s="38"/>
      <c r="I62" s="38"/>
      <c r="J62" s="38"/>
      <c r="K62" s="38"/>
    </row>
    <row r="63" spans="1:11" ht="15.75" customHeight="1">
      <c r="A63" s="37"/>
      <c r="B63" s="37"/>
      <c r="D63" s="37"/>
      <c r="E63" s="34"/>
      <c r="F63" s="34"/>
      <c r="G63" s="34"/>
      <c r="H63" s="38"/>
      <c r="I63" s="38"/>
      <c r="J63" s="38"/>
      <c r="K63" s="38"/>
    </row>
    <row r="64" spans="1:11" ht="15.75" customHeight="1">
      <c r="A64" s="37"/>
      <c r="B64" s="37"/>
      <c r="D64" s="37"/>
      <c r="E64" s="34"/>
      <c r="F64" s="34"/>
      <c r="G64" s="34"/>
      <c r="H64" s="38"/>
      <c r="I64" s="38"/>
      <c r="J64" s="38"/>
      <c r="K64" s="38"/>
    </row>
    <row r="65" spans="1:11" ht="15.75" customHeight="1">
      <c r="A65" s="37"/>
      <c r="B65" s="37"/>
      <c r="D65" s="37"/>
      <c r="E65" s="34"/>
      <c r="F65" s="34"/>
      <c r="G65" s="34"/>
      <c r="H65" s="38"/>
      <c r="I65" s="38"/>
      <c r="J65" s="38"/>
      <c r="K65" s="38"/>
    </row>
    <row r="66" spans="1:11" ht="15.75" customHeight="1">
      <c r="A66" s="37"/>
      <c r="B66" s="37"/>
      <c r="D66" s="37"/>
      <c r="E66" s="34"/>
      <c r="F66" s="34"/>
      <c r="G66" s="34"/>
      <c r="H66" s="38"/>
      <c r="I66" s="38"/>
      <c r="J66" s="38"/>
      <c r="K66" s="38"/>
    </row>
    <row r="67" spans="1:11" ht="15.75" customHeight="1">
      <c r="A67" s="37"/>
      <c r="B67" s="37"/>
      <c r="D67" s="37"/>
      <c r="E67" s="34"/>
      <c r="F67" s="34"/>
      <c r="G67" s="34"/>
      <c r="H67" s="38"/>
      <c r="I67" s="38"/>
      <c r="J67" s="38"/>
      <c r="K67" s="38"/>
    </row>
    <row r="68" spans="1:11" ht="15.75" customHeight="1">
      <c r="A68" s="37"/>
      <c r="B68" s="37"/>
      <c r="D68" s="37"/>
      <c r="E68" s="34"/>
      <c r="F68" s="34"/>
      <c r="G68" s="34"/>
      <c r="H68" s="38"/>
      <c r="I68" s="38"/>
      <c r="J68" s="38"/>
      <c r="K68" s="38"/>
    </row>
    <row r="69" spans="1:11" ht="15.75" customHeight="1">
      <c r="A69" s="37"/>
      <c r="B69" s="37"/>
      <c r="D69" s="37"/>
      <c r="E69" s="34"/>
      <c r="F69" s="34"/>
      <c r="G69" s="34"/>
      <c r="H69" s="38"/>
      <c r="I69" s="38"/>
      <c r="J69" s="38"/>
      <c r="K69" s="38"/>
    </row>
    <row r="70" spans="1:11" ht="15.75" customHeight="1">
      <c r="A70" s="37"/>
      <c r="B70" s="37"/>
      <c r="D70" s="37"/>
      <c r="E70" s="34"/>
      <c r="F70" s="34"/>
      <c r="G70" s="34"/>
      <c r="H70" s="38"/>
      <c r="I70" s="38"/>
      <c r="J70" s="38"/>
      <c r="K70" s="38"/>
    </row>
    <row r="71" spans="1:11" ht="15.75" customHeight="1">
      <c r="A71" s="37"/>
      <c r="B71" s="37"/>
      <c r="D71" s="37"/>
      <c r="E71" s="34"/>
      <c r="F71" s="34"/>
      <c r="G71" s="34"/>
      <c r="H71" s="38"/>
      <c r="I71" s="38"/>
      <c r="J71" s="38"/>
      <c r="K71" s="38"/>
    </row>
    <row r="72" spans="1:11" ht="15.75" customHeight="1">
      <c r="A72" s="37"/>
      <c r="B72" s="37"/>
      <c r="D72" s="37"/>
      <c r="E72" s="34"/>
      <c r="F72" s="34"/>
      <c r="G72" s="34"/>
      <c r="H72" s="38"/>
      <c r="I72" s="38"/>
      <c r="J72" s="38"/>
      <c r="K72" s="38"/>
    </row>
    <row r="73" spans="1:11" ht="15.75" customHeight="1">
      <c r="A73" s="37"/>
      <c r="B73" s="37"/>
      <c r="D73" s="37"/>
      <c r="E73" s="34"/>
      <c r="F73" s="34"/>
      <c r="G73" s="34"/>
      <c r="H73" s="38"/>
      <c r="I73" s="38"/>
      <c r="J73" s="38"/>
      <c r="K73" s="38"/>
    </row>
    <row r="74" spans="1:11" ht="15.75" customHeight="1">
      <c r="A74" s="37"/>
      <c r="B74" s="37"/>
      <c r="D74" s="37"/>
      <c r="E74" s="34"/>
      <c r="F74" s="34"/>
      <c r="G74" s="34"/>
      <c r="H74" s="38"/>
      <c r="I74" s="38"/>
      <c r="J74" s="38"/>
      <c r="K74" s="38"/>
    </row>
    <row r="75" spans="1:11" ht="15.75" customHeight="1">
      <c r="A75" s="37"/>
      <c r="B75" s="37"/>
      <c r="D75" s="37"/>
      <c r="E75" s="34"/>
      <c r="F75" s="34"/>
      <c r="G75" s="34"/>
      <c r="H75" s="38"/>
      <c r="I75" s="38"/>
      <c r="J75" s="38"/>
      <c r="K75" s="38"/>
    </row>
    <row r="76" spans="1:11" ht="15.75" customHeight="1">
      <c r="A76" s="37"/>
      <c r="B76" s="37"/>
      <c r="D76" s="37"/>
      <c r="E76" s="34"/>
      <c r="F76" s="34"/>
      <c r="G76" s="34"/>
      <c r="H76" s="38"/>
      <c r="I76" s="38"/>
      <c r="J76" s="38"/>
      <c r="K76" s="38"/>
    </row>
    <row r="77" spans="1:11" ht="15.75" customHeight="1">
      <c r="A77" s="37"/>
      <c r="B77" s="37"/>
      <c r="D77" s="37"/>
      <c r="E77" s="34"/>
      <c r="F77" s="34"/>
      <c r="G77" s="34"/>
      <c r="H77" s="38"/>
      <c r="I77" s="38"/>
      <c r="J77" s="38"/>
      <c r="K77" s="38"/>
    </row>
    <row r="78" spans="1:11" ht="15.75" customHeight="1">
      <c r="A78" s="37"/>
      <c r="B78" s="37"/>
      <c r="D78" s="37"/>
      <c r="E78" s="34"/>
      <c r="F78" s="34"/>
      <c r="G78" s="34"/>
      <c r="H78" s="38"/>
      <c r="I78" s="38"/>
      <c r="J78" s="38"/>
      <c r="K78" s="38"/>
    </row>
    <row r="79" spans="1:11" ht="15.75" customHeight="1">
      <c r="A79" s="37"/>
      <c r="B79" s="37"/>
      <c r="D79" s="37"/>
      <c r="E79" s="34"/>
      <c r="F79" s="34"/>
      <c r="G79" s="34"/>
      <c r="H79" s="38"/>
      <c r="I79" s="38"/>
      <c r="J79" s="38"/>
      <c r="K79" s="38"/>
    </row>
    <row r="80" spans="1:11" ht="15.75" customHeight="1">
      <c r="A80" s="37"/>
      <c r="B80" s="37"/>
      <c r="D80" s="37"/>
      <c r="E80" s="34"/>
      <c r="F80" s="34"/>
      <c r="G80" s="34"/>
      <c r="H80" s="38"/>
      <c r="I80" s="38"/>
      <c r="J80" s="38"/>
      <c r="K80" s="38"/>
    </row>
    <row r="81" spans="1:11" ht="15.75" customHeight="1">
      <c r="A81" s="37"/>
      <c r="B81" s="37"/>
      <c r="D81" s="37"/>
      <c r="E81" s="34"/>
      <c r="F81" s="34"/>
      <c r="G81" s="34"/>
      <c r="H81" s="38"/>
      <c r="I81" s="38"/>
      <c r="J81" s="38"/>
      <c r="K81" s="38"/>
    </row>
    <row r="82" spans="1:11" ht="15.75" customHeight="1">
      <c r="A82" s="37"/>
      <c r="B82" s="37"/>
      <c r="D82" s="37"/>
      <c r="E82" s="34"/>
      <c r="F82" s="34"/>
      <c r="G82" s="34"/>
      <c r="H82" s="38"/>
      <c r="I82" s="38"/>
      <c r="J82" s="38"/>
      <c r="K82" s="38"/>
    </row>
    <row r="83" spans="1:11" ht="15.75" customHeight="1">
      <c r="A83" s="37"/>
      <c r="B83" s="37"/>
      <c r="D83" s="37"/>
      <c r="E83" s="34"/>
      <c r="F83" s="34"/>
      <c r="G83" s="34"/>
      <c r="H83" s="38"/>
      <c r="I83" s="38"/>
      <c r="J83" s="38"/>
      <c r="K83" s="38"/>
    </row>
    <row r="84" spans="1:11" ht="15.75" customHeight="1">
      <c r="A84" s="37"/>
      <c r="B84" s="37"/>
      <c r="D84" s="37"/>
      <c r="E84" s="34"/>
      <c r="F84" s="34"/>
      <c r="G84" s="34"/>
      <c r="H84" s="38"/>
      <c r="I84" s="38"/>
      <c r="J84" s="38"/>
      <c r="K84" s="38"/>
    </row>
    <row r="85" spans="1:11" ht="15.75" customHeight="1">
      <c r="A85" s="37"/>
      <c r="B85" s="37"/>
      <c r="D85" s="37"/>
      <c r="E85" s="34"/>
      <c r="F85" s="34"/>
      <c r="G85" s="34"/>
      <c r="H85" s="38"/>
      <c r="I85" s="38"/>
      <c r="J85" s="38"/>
      <c r="K85" s="38"/>
    </row>
    <row r="86" spans="1:11" ht="15.75" customHeight="1">
      <c r="A86" s="37"/>
      <c r="B86" s="37"/>
      <c r="D86" s="37"/>
      <c r="E86" s="34"/>
      <c r="F86" s="34"/>
      <c r="G86" s="34"/>
      <c r="H86" s="38"/>
      <c r="I86" s="38"/>
      <c r="J86" s="38"/>
      <c r="K86" s="38"/>
    </row>
    <row r="87" spans="1:11" ht="15.75" customHeight="1">
      <c r="A87" s="37"/>
      <c r="B87" s="37"/>
      <c r="D87" s="37"/>
      <c r="E87" s="34"/>
      <c r="F87" s="34"/>
      <c r="G87" s="34"/>
      <c r="H87" s="38"/>
      <c r="I87" s="38"/>
      <c r="J87" s="38"/>
      <c r="K87" s="38"/>
    </row>
    <row r="88" spans="1:11" ht="15.75" customHeight="1">
      <c r="A88" s="37"/>
      <c r="B88" s="37"/>
      <c r="D88" s="37"/>
      <c r="E88" s="34"/>
      <c r="F88" s="34"/>
      <c r="G88" s="34"/>
      <c r="H88" s="38"/>
      <c r="I88" s="38"/>
      <c r="J88" s="38"/>
      <c r="K88" s="38"/>
    </row>
    <row r="89" spans="1:11" ht="15.75" customHeight="1">
      <c r="A89" s="37"/>
      <c r="B89" s="37"/>
      <c r="D89" s="37"/>
      <c r="E89" s="34"/>
      <c r="F89" s="34"/>
      <c r="G89" s="34"/>
      <c r="H89" s="38"/>
      <c r="I89" s="38"/>
      <c r="J89" s="38"/>
      <c r="K89" s="38"/>
    </row>
    <row r="90" spans="1:11" ht="15.75" customHeight="1">
      <c r="A90" s="37"/>
      <c r="B90" s="37"/>
      <c r="D90" s="37"/>
      <c r="E90" s="34"/>
      <c r="F90" s="34"/>
      <c r="G90" s="34"/>
      <c r="H90" s="38"/>
      <c r="I90" s="38"/>
      <c r="J90" s="38"/>
      <c r="K90" s="38"/>
    </row>
    <row r="91" spans="1:11" ht="15.75" customHeight="1">
      <c r="A91" s="37"/>
      <c r="B91" s="37"/>
      <c r="D91" s="37"/>
      <c r="E91" s="34"/>
      <c r="F91" s="34"/>
      <c r="G91" s="34"/>
      <c r="H91" s="38"/>
      <c r="I91" s="38"/>
      <c r="J91" s="38"/>
      <c r="K91" s="38"/>
    </row>
    <row r="92" spans="1:11" ht="15.75" customHeight="1">
      <c r="A92" s="37"/>
      <c r="B92" s="37"/>
      <c r="D92" s="37"/>
      <c r="E92" s="34"/>
      <c r="F92" s="34"/>
      <c r="G92" s="34"/>
      <c r="H92" s="38"/>
      <c r="I92" s="38"/>
      <c r="J92" s="38"/>
      <c r="K92" s="38"/>
    </row>
    <row r="93" spans="1:11" ht="15.75" customHeight="1">
      <c r="A93" s="37"/>
      <c r="B93" s="37"/>
      <c r="D93" s="37"/>
      <c r="E93" s="34"/>
      <c r="F93" s="34"/>
      <c r="G93" s="34"/>
      <c r="H93" s="38"/>
      <c r="I93" s="38"/>
      <c r="J93" s="38"/>
      <c r="K93" s="38"/>
    </row>
    <row r="94" spans="1:11" ht="15.75" customHeight="1">
      <c r="A94" s="37"/>
      <c r="B94" s="37"/>
      <c r="D94" s="37"/>
      <c r="E94" s="34"/>
      <c r="F94" s="34"/>
      <c r="G94" s="34"/>
      <c r="H94" s="38"/>
      <c r="I94" s="38"/>
      <c r="J94" s="38"/>
      <c r="K94" s="38"/>
    </row>
    <row r="95" spans="1:11" ht="15.75" customHeight="1">
      <c r="A95" s="37"/>
      <c r="B95" s="37"/>
      <c r="D95" s="37"/>
      <c r="E95" s="34"/>
      <c r="F95" s="34"/>
      <c r="G95" s="34"/>
      <c r="H95" s="38"/>
      <c r="I95" s="38"/>
      <c r="J95" s="38"/>
      <c r="K95" s="38"/>
    </row>
    <row r="96" spans="1:11" ht="15.75" customHeight="1">
      <c r="A96" s="37"/>
      <c r="B96" s="37"/>
      <c r="D96" s="37"/>
      <c r="E96" s="34"/>
      <c r="F96" s="34"/>
      <c r="G96" s="34"/>
      <c r="H96" s="38"/>
      <c r="I96" s="38"/>
      <c r="J96" s="38"/>
      <c r="K96" s="38"/>
    </row>
    <row r="97" spans="1:11" ht="15.75" customHeight="1">
      <c r="A97" s="37"/>
      <c r="B97" s="37"/>
      <c r="D97" s="37"/>
      <c r="E97" s="34"/>
      <c r="F97" s="34"/>
      <c r="G97" s="34"/>
      <c r="H97" s="38"/>
      <c r="I97" s="38"/>
      <c r="J97" s="38"/>
      <c r="K97" s="38"/>
    </row>
    <row r="98" spans="1:11" ht="15.75" customHeight="1">
      <c r="A98" s="37"/>
      <c r="B98" s="37"/>
      <c r="D98" s="37"/>
      <c r="E98" s="34"/>
      <c r="F98" s="34"/>
      <c r="G98" s="34"/>
      <c r="H98" s="38"/>
      <c r="I98" s="38"/>
      <c r="J98" s="38"/>
      <c r="K98" s="38"/>
    </row>
    <row r="99" spans="1:11" ht="15.75" customHeight="1">
      <c r="A99" s="37"/>
      <c r="B99" s="37"/>
      <c r="D99" s="37"/>
      <c r="E99" s="34"/>
      <c r="F99" s="34"/>
      <c r="G99" s="34"/>
      <c r="H99" s="38"/>
      <c r="I99" s="38"/>
      <c r="J99" s="38"/>
      <c r="K99" s="38"/>
    </row>
    <row r="100" spans="1:11" ht="15.75" customHeight="1">
      <c r="A100" s="37"/>
      <c r="B100" s="37"/>
      <c r="D100" s="37"/>
      <c r="E100" s="34"/>
      <c r="F100" s="34"/>
      <c r="G100" s="34"/>
      <c r="H100" s="38"/>
      <c r="I100" s="38"/>
      <c r="J100" s="38"/>
      <c r="K100" s="38"/>
    </row>
    <row r="101" spans="1:11" ht="15.75" customHeight="1">
      <c r="A101" s="37"/>
      <c r="B101" s="37"/>
      <c r="D101" s="37"/>
      <c r="E101" s="34"/>
      <c r="F101" s="34"/>
      <c r="G101" s="34"/>
      <c r="H101" s="38"/>
      <c r="I101" s="38"/>
      <c r="J101" s="38"/>
      <c r="K101" s="38"/>
    </row>
    <row r="102" spans="1:11" ht="15.75" customHeight="1">
      <c r="A102" s="37"/>
      <c r="B102" s="37"/>
      <c r="D102" s="37"/>
      <c r="E102" s="34"/>
      <c r="F102" s="34"/>
      <c r="G102" s="34"/>
      <c r="H102" s="38"/>
      <c r="I102" s="38"/>
      <c r="J102" s="38"/>
      <c r="K102" s="38"/>
    </row>
    <row r="103" spans="1:11" ht="15.75" customHeight="1">
      <c r="A103" s="37"/>
      <c r="B103" s="37"/>
      <c r="D103" s="37"/>
      <c r="E103" s="34"/>
      <c r="F103" s="34"/>
      <c r="G103" s="34"/>
      <c r="H103" s="38"/>
      <c r="I103" s="38"/>
      <c r="J103" s="38"/>
      <c r="K103" s="38"/>
    </row>
    <row r="104" spans="1:11" ht="15.75" customHeight="1">
      <c r="A104" s="37"/>
      <c r="B104" s="37"/>
      <c r="D104" s="37"/>
      <c r="E104" s="34"/>
      <c r="F104" s="34"/>
      <c r="G104" s="34"/>
      <c r="H104" s="38"/>
      <c r="I104" s="38"/>
      <c r="J104" s="38"/>
      <c r="K104" s="38"/>
    </row>
    <row r="105" spans="1:11" ht="15.75" customHeight="1">
      <c r="A105" s="37"/>
      <c r="B105" s="37"/>
      <c r="D105" s="37"/>
      <c r="E105" s="34"/>
      <c r="F105" s="34"/>
      <c r="G105" s="34"/>
      <c r="H105" s="38"/>
      <c r="I105" s="38"/>
      <c r="J105" s="38"/>
      <c r="K105" s="38"/>
    </row>
    <row r="106" spans="1:11" ht="15.75" customHeight="1">
      <c r="A106" s="37"/>
      <c r="B106" s="37"/>
      <c r="D106" s="37"/>
      <c r="E106" s="34"/>
      <c r="F106" s="34"/>
      <c r="G106" s="34"/>
      <c r="H106" s="38"/>
      <c r="I106" s="38"/>
      <c r="J106" s="38"/>
      <c r="K106" s="38"/>
    </row>
    <row r="107" spans="1:11" ht="15.75" customHeight="1">
      <c r="A107" s="37"/>
      <c r="B107" s="37"/>
      <c r="D107" s="37"/>
      <c r="E107" s="34"/>
      <c r="F107" s="34"/>
      <c r="G107" s="34"/>
      <c r="H107" s="38"/>
      <c r="I107" s="38"/>
      <c r="J107" s="38"/>
      <c r="K107" s="38"/>
    </row>
    <row r="108" spans="1:11" ht="15.75" customHeight="1">
      <c r="A108" s="37"/>
      <c r="B108" s="37"/>
      <c r="D108" s="37"/>
      <c r="E108" s="34"/>
      <c r="F108" s="34"/>
      <c r="G108" s="34"/>
      <c r="H108" s="38"/>
      <c r="I108" s="38"/>
      <c r="J108" s="38"/>
      <c r="K108" s="38"/>
    </row>
    <row r="109" spans="1:11" ht="15.75" customHeight="1">
      <c r="A109" s="37"/>
      <c r="B109" s="37"/>
      <c r="D109" s="37"/>
      <c r="E109" s="34"/>
      <c r="F109" s="34"/>
      <c r="G109" s="34"/>
      <c r="H109" s="38"/>
      <c r="I109" s="38"/>
      <c r="J109" s="38"/>
      <c r="K109" s="38"/>
    </row>
    <row r="110" spans="1:11" ht="15.75" customHeight="1">
      <c r="A110" s="37"/>
      <c r="B110" s="37"/>
      <c r="D110" s="37"/>
      <c r="E110" s="34"/>
      <c r="F110" s="34"/>
      <c r="G110" s="34"/>
      <c r="H110" s="38"/>
      <c r="I110" s="38"/>
      <c r="J110" s="38"/>
      <c r="K110" s="38"/>
    </row>
    <row r="111" spans="1:11" ht="15.75" customHeight="1">
      <c r="A111" s="37"/>
      <c r="B111" s="37"/>
      <c r="D111" s="37"/>
      <c r="E111" s="34"/>
      <c r="F111" s="34"/>
      <c r="G111" s="34"/>
      <c r="H111" s="38"/>
      <c r="I111" s="38"/>
      <c r="J111" s="38"/>
      <c r="K111" s="38"/>
    </row>
    <row r="112" spans="1:11" ht="15.75" customHeight="1">
      <c r="A112" s="37"/>
      <c r="B112" s="37"/>
      <c r="D112" s="37"/>
      <c r="E112" s="34"/>
      <c r="F112" s="34"/>
      <c r="G112" s="34"/>
      <c r="H112" s="38"/>
      <c r="I112" s="38"/>
      <c r="J112" s="38"/>
      <c r="K112" s="38"/>
    </row>
    <row r="113" spans="1:11" ht="15.75" customHeight="1">
      <c r="A113" s="37"/>
      <c r="B113" s="37"/>
      <c r="D113" s="37"/>
      <c r="E113" s="34"/>
      <c r="F113" s="34"/>
      <c r="G113" s="34"/>
      <c r="H113" s="38"/>
      <c r="I113" s="38"/>
      <c r="J113" s="38"/>
      <c r="K113" s="38"/>
    </row>
    <row r="114" spans="1:11" ht="15.75" customHeight="1">
      <c r="A114" s="37"/>
      <c r="B114" s="37"/>
      <c r="D114" s="37"/>
      <c r="E114" s="34"/>
      <c r="F114" s="34"/>
      <c r="G114" s="34"/>
      <c r="H114" s="38"/>
      <c r="I114" s="38"/>
      <c r="J114" s="38"/>
      <c r="K114" s="38"/>
    </row>
    <row r="115" spans="1:11" ht="15.75" customHeight="1">
      <c r="A115" s="37"/>
      <c r="B115" s="37"/>
      <c r="D115" s="37"/>
      <c r="E115" s="34"/>
      <c r="F115" s="34"/>
      <c r="G115" s="34"/>
      <c r="H115" s="38"/>
      <c r="I115" s="38"/>
      <c r="J115" s="38"/>
      <c r="K115" s="38"/>
    </row>
    <row r="116" spans="1:11" ht="15.75" customHeight="1">
      <c r="A116" s="37"/>
      <c r="B116" s="37"/>
      <c r="D116" s="37"/>
      <c r="E116" s="34"/>
      <c r="F116" s="34"/>
      <c r="G116" s="34"/>
      <c r="H116" s="38"/>
      <c r="I116" s="38"/>
      <c r="J116" s="38"/>
      <c r="K116" s="38"/>
    </row>
    <row r="117" spans="1:11" ht="15.75" customHeight="1">
      <c r="A117" s="37"/>
      <c r="B117" s="37"/>
      <c r="D117" s="37"/>
      <c r="E117" s="34"/>
      <c r="F117" s="34"/>
      <c r="G117" s="34"/>
      <c r="H117" s="38"/>
      <c r="I117" s="38"/>
      <c r="J117" s="38"/>
      <c r="K117" s="38"/>
    </row>
    <row r="118" spans="1:11" ht="15.75" customHeight="1">
      <c r="A118" s="37"/>
      <c r="B118" s="37"/>
      <c r="D118" s="37"/>
      <c r="E118" s="34"/>
      <c r="F118" s="34"/>
      <c r="G118" s="34"/>
      <c r="H118" s="38"/>
      <c r="I118" s="38"/>
      <c r="J118" s="38"/>
      <c r="K118" s="38"/>
    </row>
    <row r="119" spans="1:11" ht="15.75" customHeight="1">
      <c r="A119" s="37"/>
      <c r="B119" s="37"/>
      <c r="D119" s="37"/>
      <c r="E119" s="34"/>
      <c r="F119" s="34"/>
      <c r="G119" s="34"/>
      <c r="H119" s="38"/>
      <c r="I119" s="38"/>
      <c r="J119" s="38"/>
      <c r="K119" s="38"/>
    </row>
    <row r="120" spans="1:11" ht="15.75" customHeight="1">
      <c r="A120" s="37"/>
      <c r="B120" s="37"/>
      <c r="D120" s="37"/>
      <c r="E120" s="34"/>
      <c r="F120" s="34"/>
      <c r="G120" s="34"/>
      <c r="H120" s="38"/>
      <c r="I120" s="38"/>
      <c r="J120" s="38"/>
      <c r="K120" s="38"/>
    </row>
    <row r="121" spans="1:11" ht="15.75" customHeight="1">
      <c r="A121" s="37"/>
      <c r="B121" s="37"/>
      <c r="D121" s="37"/>
      <c r="E121" s="34"/>
      <c r="F121" s="34"/>
      <c r="G121" s="34"/>
      <c r="H121" s="38"/>
      <c r="I121" s="38"/>
      <c r="J121" s="38"/>
      <c r="K121" s="38"/>
    </row>
    <row r="122" spans="1:11" ht="15.75" customHeight="1">
      <c r="A122" s="37"/>
      <c r="B122" s="37"/>
      <c r="D122" s="37"/>
      <c r="E122" s="34"/>
      <c r="F122" s="34"/>
      <c r="G122" s="34"/>
      <c r="H122" s="38"/>
      <c r="I122" s="38"/>
      <c r="J122" s="38"/>
      <c r="K122" s="38"/>
    </row>
    <row r="123" spans="1:11" ht="15.75" customHeight="1">
      <c r="A123" s="37"/>
      <c r="B123" s="37"/>
      <c r="D123" s="37"/>
      <c r="E123" s="34"/>
      <c r="F123" s="34"/>
      <c r="G123" s="34"/>
      <c r="H123" s="38"/>
      <c r="I123" s="38"/>
      <c r="J123" s="38"/>
      <c r="K123" s="38"/>
    </row>
    <row r="124" spans="1:11" ht="15.75" customHeight="1">
      <c r="A124" s="37"/>
      <c r="B124" s="37"/>
      <c r="D124" s="37"/>
      <c r="E124" s="34"/>
      <c r="F124" s="34"/>
      <c r="G124" s="34"/>
      <c r="H124" s="38"/>
      <c r="I124" s="38"/>
      <c r="J124" s="38"/>
      <c r="K124" s="38"/>
    </row>
    <row r="125" spans="1:11" ht="15.75" customHeight="1">
      <c r="A125" s="37"/>
      <c r="B125" s="37"/>
      <c r="D125" s="37"/>
      <c r="E125" s="34"/>
      <c r="F125" s="34"/>
      <c r="G125" s="34"/>
      <c r="H125" s="38"/>
      <c r="I125" s="38"/>
      <c r="J125" s="38"/>
      <c r="K125" s="38"/>
    </row>
    <row r="126" spans="1:11" ht="15.75" customHeight="1">
      <c r="A126" s="37"/>
      <c r="B126" s="37"/>
      <c r="D126" s="37"/>
      <c r="E126" s="34"/>
      <c r="F126" s="34"/>
      <c r="G126" s="34"/>
      <c r="H126" s="38"/>
      <c r="I126" s="38"/>
      <c r="J126" s="38"/>
      <c r="K126" s="38"/>
    </row>
    <row r="127" spans="1:11" ht="15.75" customHeight="1">
      <c r="A127" s="37"/>
      <c r="B127" s="37"/>
      <c r="D127" s="37"/>
      <c r="E127" s="34"/>
      <c r="F127" s="34"/>
      <c r="G127" s="34"/>
      <c r="H127" s="38"/>
      <c r="I127" s="38"/>
      <c r="J127" s="38"/>
      <c r="K127" s="38"/>
    </row>
    <row r="128" spans="1:11" ht="15.75" customHeight="1">
      <c r="A128" s="37"/>
      <c r="B128" s="37"/>
      <c r="D128" s="37"/>
      <c r="E128" s="34"/>
      <c r="F128" s="34"/>
      <c r="G128" s="34"/>
      <c r="H128" s="38"/>
      <c r="I128" s="38"/>
      <c r="J128" s="38"/>
      <c r="K128" s="38"/>
    </row>
    <row r="129" spans="1:11" ht="15.75" customHeight="1">
      <c r="A129" s="37"/>
      <c r="B129" s="37"/>
      <c r="D129" s="37"/>
      <c r="E129" s="34"/>
      <c r="F129" s="34"/>
      <c r="G129" s="34"/>
      <c r="H129" s="38"/>
      <c r="I129" s="38"/>
      <c r="J129" s="38"/>
      <c r="K129" s="38"/>
    </row>
    <row r="130" spans="1:11" ht="15.75" customHeight="1">
      <c r="A130" s="37"/>
      <c r="B130" s="37"/>
      <c r="D130" s="37"/>
      <c r="E130" s="34"/>
      <c r="F130" s="34"/>
      <c r="G130" s="34"/>
      <c r="H130" s="38"/>
      <c r="I130" s="38"/>
      <c r="J130" s="38"/>
      <c r="K130" s="38"/>
    </row>
    <row r="131" spans="1:11" ht="15.75" customHeight="1">
      <c r="A131" s="37"/>
      <c r="B131" s="37"/>
      <c r="D131" s="37"/>
      <c r="E131" s="34"/>
      <c r="F131" s="34"/>
      <c r="G131" s="34"/>
      <c r="H131" s="38"/>
      <c r="I131" s="38"/>
      <c r="J131" s="38"/>
      <c r="K131" s="38"/>
    </row>
    <row r="132" spans="1:11" ht="15.75" customHeight="1">
      <c r="A132" s="37"/>
      <c r="B132" s="37"/>
      <c r="D132" s="37"/>
      <c r="E132" s="34"/>
      <c r="F132" s="34"/>
      <c r="G132" s="34"/>
      <c r="H132" s="38"/>
      <c r="I132" s="38"/>
      <c r="J132" s="38"/>
      <c r="K132" s="38"/>
    </row>
    <row r="133" spans="1:11" ht="15.75" customHeight="1">
      <c r="A133" s="37"/>
      <c r="B133" s="37"/>
      <c r="D133" s="37"/>
      <c r="E133" s="34"/>
      <c r="F133" s="34"/>
      <c r="G133" s="34"/>
      <c r="H133" s="38"/>
      <c r="I133" s="38"/>
      <c r="J133" s="38"/>
      <c r="K133" s="38"/>
    </row>
    <row r="134" spans="1:11" ht="15.75" customHeight="1">
      <c r="A134" s="37"/>
      <c r="B134" s="37"/>
      <c r="D134" s="37"/>
      <c r="E134" s="34"/>
      <c r="F134" s="34"/>
      <c r="G134" s="34"/>
      <c r="H134" s="38"/>
      <c r="I134" s="38"/>
      <c r="J134" s="38"/>
      <c r="K134" s="38"/>
    </row>
    <row r="135" spans="1:11" ht="15.75" customHeight="1">
      <c r="A135" s="37"/>
      <c r="B135" s="37"/>
      <c r="D135" s="37"/>
      <c r="E135" s="34"/>
      <c r="F135" s="34"/>
      <c r="G135" s="34"/>
      <c r="H135" s="38"/>
      <c r="I135" s="38"/>
      <c r="J135" s="38"/>
      <c r="K135" s="38"/>
    </row>
    <row r="136" spans="1:11" ht="15.75" customHeight="1">
      <c r="A136" s="37"/>
      <c r="B136" s="37"/>
      <c r="D136" s="37"/>
      <c r="E136" s="34"/>
      <c r="F136" s="34"/>
      <c r="G136" s="34"/>
      <c r="H136" s="38"/>
      <c r="I136" s="38"/>
      <c r="J136" s="38"/>
      <c r="K136" s="38"/>
    </row>
    <row r="137" spans="1:11" ht="15.75" customHeight="1">
      <c r="A137" s="37"/>
      <c r="B137" s="37"/>
      <c r="D137" s="37"/>
      <c r="E137" s="34"/>
      <c r="F137" s="34"/>
      <c r="G137" s="34"/>
      <c r="H137" s="38"/>
      <c r="I137" s="38"/>
      <c r="J137" s="38"/>
      <c r="K137" s="38"/>
    </row>
    <row r="138" spans="1:11" ht="15.75" customHeight="1">
      <c r="A138" s="37"/>
      <c r="B138" s="37"/>
      <c r="D138" s="37"/>
      <c r="E138" s="34"/>
      <c r="F138" s="34"/>
      <c r="G138" s="34"/>
      <c r="H138" s="38"/>
      <c r="I138" s="38"/>
      <c r="J138" s="38"/>
      <c r="K138" s="38"/>
    </row>
    <row r="139" spans="1:11" ht="15.75" customHeight="1">
      <c r="A139" s="37"/>
      <c r="B139" s="37"/>
      <c r="D139" s="37"/>
      <c r="E139" s="34"/>
      <c r="F139" s="34"/>
      <c r="G139" s="34"/>
      <c r="H139" s="38"/>
      <c r="I139" s="38"/>
      <c r="J139" s="38"/>
      <c r="K139" s="38"/>
    </row>
    <row r="140" spans="1:11" ht="15.75" customHeight="1">
      <c r="A140" s="37"/>
      <c r="B140" s="37"/>
      <c r="D140" s="37"/>
      <c r="E140" s="34"/>
      <c r="F140" s="34"/>
      <c r="G140" s="34"/>
      <c r="H140" s="38"/>
      <c r="I140" s="38"/>
      <c r="J140" s="38"/>
      <c r="K140" s="38"/>
    </row>
    <row r="141" spans="1:11" ht="15.75" customHeight="1">
      <c r="A141" s="37"/>
      <c r="B141" s="37"/>
      <c r="D141" s="37"/>
      <c r="E141" s="34"/>
      <c r="F141" s="34"/>
      <c r="G141" s="34"/>
      <c r="H141" s="38"/>
      <c r="I141" s="38"/>
      <c r="J141" s="38"/>
      <c r="K141" s="38"/>
    </row>
    <row r="142" spans="1:11" ht="15.75" customHeight="1">
      <c r="A142" s="37"/>
      <c r="B142" s="37"/>
      <c r="D142" s="37"/>
      <c r="E142" s="34"/>
      <c r="F142" s="34"/>
      <c r="G142" s="34"/>
      <c r="H142" s="38"/>
      <c r="I142" s="38"/>
      <c r="J142" s="38"/>
      <c r="K142" s="38"/>
    </row>
    <row r="143" spans="1:11" ht="15.75" customHeight="1">
      <c r="A143" s="37"/>
      <c r="B143" s="37"/>
      <c r="D143" s="37"/>
      <c r="E143" s="34"/>
      <c r="F143" s="34"/>
      <c r="G143" s="34"/>
      <c r="H143" s="38"/>
      <c r="I143" s="38"/>
      <c r="J143" s="38"/>
      <c r="K143" s="38"/>
    </row>
    <row r="144" spans="1:11" ht="15.75" customHeight="1">
      <c r="A144" s="37"/>
      <c r="B144" s="37"/>
      <c r="D144" s="37"/>
      <c r="E144" s="34"/>
      <c r="F144" s="34"/>
      <c r="G144" s="34"/>
      <c r="H144" s="38"/>
      <c r="I144" s="38"/>
      <c r="J144" s="38"/>
      <c r="K144" s="38"/>
    </row>
    <row r="145" spans="1:11" ht="15.75" customHeight="1">
      <c r="A145" s="37"/>
      <c r="B145" s="37"/>
      <c r="D145" s="37"/>
      <c r="E145" s="34"/>
      <c r="F145" s="34"/>
      <c r="G145" s="34"/>
      <c r="H145" s="38"/>
      <c r="I145" s="38"/>
      <c r="J145" s="38"/>
      <c r="K145" s="38"/>
    </row>
    <row r="146" spans="1:11" ht="15.75" customHeight="1">
      <c r="A146" s="37"/>
      <c r="B146" s="37"/>
      <c r="D146" s="37"/>
      <c r="E146" s="34"/>
      <c r="F146" s="34"/>
      <c r="G146" s="34"/>
      <c r="H146" s="38"/>
      <c r="I146" s="38"/>
      <c r="J146" s="38"/>
      <c r="K146" s="38"/>
    </row>
    <row r="147" spans="1:11" ht="15.75" customHeight="1">
      <c r="A147" s="37"/>
      <c r="B147" s="37"/>
      <c r="D147" s="37"/>
      <c r="E147" s="34"/>
      <c r="F147" s="34"/>
      <c r="G147" s="34"/>
      <c r="H147" s="38"/>
      <c r="I147" s="38"/>
      <c r="J147" s="38"/>
      <c r="K147" s="38"/>
    </row>
    <row r="148" spans="1:11" ht="15.75" customHeight="1">
      <c r="A148" s="37"/>
      <c r="B148" s="37"/>
      <c r="D148" s="37"/>
      <c r="E148" s="34"/>
      <c r="F148" s="34"/>
      <c r="G148" s="34"/>
      <c r="H148" s="38"/>
      <c r="I148" s="38"/>
      <c r="J148" s="38"/>
      <c r="K148" s="38"/>
    </row>
    <row r="149" spans="1:11" ht="15.75" customHeight="1">
      <c r="A149" s="37"/>
      <c r="B149" s="37"/>
      <c r="D149" s="37"/>
      <c r="E149" s="34"/>
      <c r="F149" s="34"/>
      <c r="G149" s="34"/>
      <c r="H149" s="38"/>
      <c r="I149" s="38"/>
      <c r="J149" s="38"/>
      <c r="K149" s="38"/>
    </row>
    <row r="150" spans="1:11" ht="15.75" customHeight="1">
      <c r="A150" s="37"/>
      <c r="B150" s="37"/>
      <c r="D150" s="37"/>
      <c r="E150" s="34"/>
      <c r="F150" s="34"/>
      <c r="G150" s="34"/>
      <c r="H150" s="38"/>
      <c r="I150" s="38"/>
      <c r="J150" s="38"/>
      <c r="K150" s="38"/>
    </row>
    <row r="151" spans="1:11" ht="15.75" customHeight="1">
      <c r="A151" s="37"/>
      <c r="B151" s="37"/>
      <c r="D151" s="37"/>
      <c r="E151" s="34"/>
      <c r="F151" s="34"/>
      <c r="G151" s="34"/>
      <c r="H151" s="38"/>
      <c r="I151" s="38"/>
      <c r="J151" s="38"/>
      <c r="K151" s="38"/>
    </row>
    <row r="152" spans="1:11" ht="15.75" customHeight="1">
      <c r="A152" s="37"/>
      <c r="B152" s="37"/>
      <c r="D152" s="37"/>
      <c r="E152" s="34"/>
      <c r="F152" s="34"/>
      <c r="G152" s="34"/>
      <c r="H152" s="38"/>
      <c r="I152" s="38"/>
      <c r="J152" s="38"/>
      <c r="K152" s="38"/>
    </row>
    <row r="153" spans="1:11" ht="15.75" customHeight="1">
      <c r="A153" s="37"/>
      <c r="B153" s="37"/>
      <c r="D153" s="37"/>
      <c r="E153" s="34"/>
      <c r="F153" s="34"/>
      <c r="G153" s="34"/>
      <c r="H153" s="38"/>
      <c r="I153" s="38"/>
      <c r="J153" s="38"/>
      <c r="K153" s="38"/>
    </row>
    <row r="154" spans="1:11" ht="15.75" customHeight="1">
      <c r="A154" s="37"/>
      <c r="B154" s="37"/>
      <c r="D154" s="37"/>
      <c r="E154" s="34"/>
      <c r="F154" s="34"/>
      <c r="G154" s="34"/>
      <c r="H154" s="38"/>
      <c r="I154" s="38"/>
      <c r="J154" s="38"/>
      <c r="K154" s="38"/>
    </row>
    <row r="155" spans="1:11" ht="15.75" customHeight="1">
      <c r="A155" s="37"/>
      <c r="B155" s="37"/>
      <c r="D155" s="37"/>
      <c r="E155" s="34"/>
      <c r="F155" s="34"/>
      <c r="G155" s="34"/>
      <c r="H155" s="38"/>
      <c r="I155" s="38"/>
      <c r="J155" s="38"/>
      <c r="K155" s="38"/>
    </row>
    <row r="156" spans="1:11" ht="15.75" customHeight="1">
      <c r="A156" s="37"/>
      <c r="B156" s="37"/>
      <c r="D156" s="37"/>
      <c r="E156" s="34"/>
      <c r="F156" s="34"/>
      <c r="G156" s="34"/>
      <c r="H156" s="38"/>
      <c r="I156" s="38"/>
      <c r="J156" s="38"/>
      <c r="K156" s="38"/>
    </row>
    <row r="157" spans="1:11" ht="15.75" customHeight="1">
      <c r="A157" s="37"/>
      <c r="B157" s="37"/>
      <c r="D157" s="37"/>
      <c r="E157" s="34"/>
      <c r="F157" s="34"/>
      <c r="G157" s="34"/>
      <c r="H157" s="38"/>
      <c r="I157" s="38"/>
      <c r="J157" s="38"/>
      <c r="K157" s="38"/>
    </row>
    <row r="158" spans="1:11" ht="15.75" customHeight="1">
      <c r="A158" s="37"/>
      <c r="B158" s="37"/>
      <c r="D158" s="37"/>
      <c r="E158" s="34"/>
      <c r="F158" s="34"/>
      <c r="G158" s="34"/>
      <c r="H158" s="38"/>
      <c r="I158" s="38"/>
      <c r="J158" s="38"/>
      <c r="K158" s="38"/>
    </row>
    <row r="159" spans="1:11" ht="15.75" customHeight="1">
      <c r="A159" s="37"/>
      <c r="B159" s="37"/>
      <c r="D159" s="37"/>
      <c r="E159" s="34"/>
      <c r="F159" s="34"/>
      <c r="G159" s="34"/>
      <c r="H159" s="38"/>
      <c r="I159" s="38"/>
      <c r="J159" s="38"/>
      <c r="K159" s="38"/>
    </row>
    <row r="160" spans="1:11" ht="15.75" customHeight="1">
      <c r="A160" s="37"/>
      <c r="B160" s="37"/>
      <c r="D160" s="37"/>
      <c r="E160" s="34"/>
      <c r="F160" s="34"/>
      <c r="G160" s="34"/>
      <c r="H160" s="38"/>
      <c r="I160" s="38"/>
      <c r="J160" s="38"/>
      <c r="K160" s="38"/>
    </row>
    <row r="161" spans="1:11" ht="15.75" customHeight="1">
      <c r="A161" s="37"/>
      <c r="B161" s="37"/>
      <c r="D161" s="37"/>
      <c r="E161" s="34"/>
      <c r="F161" s="34"/>
      <c r="G161" s="34"/>
      <c r="H161" s="38"/>
      <c r="I161" s="38"/>
      <c r="J161" s="38"/>
      <c r="K161" s="38"/>
    </row>
    <row r="162" spans="1:11" ht="15.75" customHeight="1">
      <c r="A162" s="37"/>
      <c r="B162" s="37"/>
      <c r="D162" s="37"/>
      <c r="E162" s="34"/>
      <c r="F162" s="34"/>
      <c r="G162" s="34"/>
      <c r="H162" s="38"/>
      <c r="I162" s="38"/>
      <c r="J162" s="38"/>
      <c r="K162" s="38"/>
    </row>
    <row r="163" spans="1:11" ht="15.75" customHeight="1">
      <c r="A163" s="37"/>
      <c r="B163" s="37"/>
      <c r="D163" s="37"/>
      <c r="E163" s="34"/>
      <c r="F163" s="34"/>
      <c r="G163" s="34"/>
      <c r="H163" s="38"/>
      <c r="I163" s="38"/>
      <c r="J163" s="38"/>
      <c r="K163" s="38"/>
    </row>
    <row r="164" spans="1:11" ht="15.75" customHeight="1">
      <c r="A164" s="37"/>
      <c r="B164" s="37"/>
      <c r="D164" s="37"/>
      <c r="E164" s="34"/>
      <c r="F164" s="34"/>
      <c r="G164" s="34"/>
      <c r="H164" s="38"/>
      <c r="I164" s="38"/>
      <c r="J164" s="38"/>
      <c r="K164" s="38"/>
    </row>
    <row r="165" spans="1:11" ht="15.75" customHeight="1">
      <c r="A165" s="37"/>
      <c r="B165" s="37"/>
      <c r="D165" s="37"/>
      <c r="E165" s="34"/>
      <c r="F165" s="34"/>
      <c r="G165" s="34"/>
      <c r="H165" s="38"/>
      <c r="I165" s="38"/>
      <c r="J165" s="38"/>
      <c r="K165" s="38"/>
    </row>
    <row r="166" spans="1:11" ht="15.75" customHeight="1">
      <c r="A166" s="37"/>
      <c r="B166" s="37"/>
      <c r="D166" s="37"/>
      <c r="E166" s="34"/>
      <c r="F166" s="34"/>
      <c r="G166" s="34"/>
      <c r="H166" s="38"/>
      <c r="I166" s="38"/>
      <c r="J166" s="38"/>
      <c r="K166" s="38"/>
    </row>
    <row r="167" spans="1:11" ht="15.75" customHeight="1">
      <c r="A167" s="37"/>
      <c r="B167" s="37"/>
      <c r="D167" s="37"/>
      <c r="E167" s="34"/>
      <c r="F167" s="34"/>
      <c r="G167" s="34"/>
      <c r="H167" s="38"/>
      <c r="I167" s="38"/>
      <c r="J167" s="38"/>
      <c r="K167" s="38"/>
    </row>
    <row r="168" spans="1:11" ht="15.75" customHeight="1">
      <c r="A168" s="37"/>
      <c r="B168" s="37"/>
      <c r="D168" s="37"/>
      <c r="E168" s="34"/>
      <c r="F168" s="34"/>
      <c r="G168" s="34"/>
      <c r="H168" s="38"/>
      <c r="I168" s="38"/>
      <c r="J168" s="38"/>
      <c r="K168" s="38"/>
    </row>
    <row r="169" spans="1:11" ht="15.75" customHeight="1">
      <c r="A169" s="37"/>
      <c r="B169" s="37"/>
      <c r="D169" s="37"/>
      <c r="E169" s="34"/>
      <c r="F169" s="34"/>
      <c r="G169" s="34"/>
      <c r="H169" s="38"/>
      <c r="I169" s="38"/>
      <c r="J169" s="38"/>
      <c r="K169" s="38"/>
    </row>
    <row r="170" spans="1:11" ht="15.75" customHeight="1">
      <c r="A170" s="37"/>
      <c r="B170" s="37"/>
      <c r="D170" s="37"/>
      <c r="E170" s="34"/>
      <c r="F170" s="34"/>
      <c r="G170" s="34"/>
      <c r="H170" s="38"/>
      <c r="I170" s="38"/>
      <c r="J170" s="38"/>
      <c r="K170" s="38"/>
    </row>
    <row r="171" spans="1:11" ht="15.75" customHeight="1">
      <c r="A171" s="37"/>
      <c r="B171" s="37"/>
      <c r="D171" s="37"/>
      <c r="E171" s="34"/>
      <c r="F171" s="34"/>
      <c r="G171" s="34"/>
      <c r="H171" s="38"/>
      <c r="I171" s="38"/>
      <c r="J171" s="38"/>
      <c r="K171" s="38"/>
    </row>
    <row r="172" spans="1:11" ht="15.75" customHeight="1">
      <c r="A172" s="37"/>
      <c r="B172" s="37"/>
      <c r="D172" s="37"/>
      <c r="E172" s="34"/>
      <c r="F172" s="34"/>
      <c r="G172" s="34"/>
      <c r="H172" s="38"/>
      <c r="I172" s="38"/>
      <c r="J172" s="38"/>
      <c r="K172" s="38"/>
    </row>
    <row r="173" spans="1:11" ht="15.75" customHeight="1">
      <c r="A173" s="37"/>
      <c r="B173" s="37"/>
      <c r="D173" s="37"/>
      <c r="E173" s="34"/>
      <c r="F173" s="34"/>
      <c r="G173" s="34"/>
      <c r="H173" s="38"/>
      <c r="I173" s="38"/>
      <c r="J173" s="38"/>
      <c r="K173" s="38"/>
    </row>
    <row r="174" spans="1:11" ht="15.75" customHeight="1">
      <c r="A174" s="37"/>
      <c r="B174" s="37"/>
      <c r="D174" s="37"/>
      <c r="E174" s="34"/>
      <c r="F174" s="34"/>
      <c r="G174" s="34"/>
      <c r="H174" s="38"/>
      <c r="I174" s="38"/>
      <c r="J174" s="38"/>
      <c r="K174" s="38"/>
    </row>
    <row r="175" spans="1:11" ht="15.75" customHeight="1">
      <c r="A175" s="37"/>
      <c r="B175" s="37"/>
      <c r="D175" s="37"/>
      <c r="E175" s="34"/>
      <c r="F175" s="34"/>
      <c r="G175" s="34"/>
      <c r="H175" s="38"/>
      <c r="I175" s="38"/>
      <c r="J175" s="38"/>
      <c r="K175" s="38"/>
    </row>
    <row r="176" spans="1:11" ht="15.75" customHeight="1">
      <c r="A176" s="37"/>
      <c r="B176" s="37"/>
      <c r="D176" s="37"/>
      <c r="E176" s="34"/>
      <c r="F176" s="34"/>
      <c r="G176" s="34"/>
      <c r="H176" s="38"/>
      <c r="I176" s="38"/>
      <c r="J176" s="38"/>
      <c r="K176" s="38"/>
    </row>
    <row r="177" spans="1:11" ht="15.75" customHeight="1">
      <c r="A177" s="37"/>
      <c r="B177" s="37"/>
      <c r="D177" s="37"/>
      <c r="E177" s="34"/>
      <c r="F177" s="34"/>
      <c r="G177" s="34"/>
      <c r="H177" s="38"/>
      <c r="I177" s="38"/>
      <c r="J177" s="38"/>
      <c r="K177" s="38"/>
    </row>
    <row r="178" spans="1:11" ht="15.75" customHeight="1">
      <c r="A178" s="37"/>
      <c r="B178" s="37"/>
      <c r="D178" s="37"/>
      <c r="E178" s="34"/>
      <c r="F178" s="34"/>
      <c r="G178" s="34"/>
      <c r="H178" s="38"/>
      <c r="I178" s="38"/>
      <c r="J178" s="38"/>
      <c r="K178" s="38"/>
    </row>
    <row r="179" spans="1:11" ht="15.75" customHeight="1">
      <c r="A179" s="37"/>
      <c r="B179" s="37"/>
      <c r="D179" s="37"/>
      <c r="E179" s="34"/>
      <c r="F179" s="34"/>
      <c r="G179" s="34"/>
      <c r="H179" s="38"/>
      <c r="I179" s="38"/>
      <c r="J179" s="38"/>
      <c r="K179" s="38"/>
    </row>
    <row r="180" spans="1:11" ht="15.75" customHeight="1">
      <c r="A180" s="37"/>
      <c r="B180" s="37"/>
      <c r="D180" s="37"/>
      <c r="E180" s="34"/>
      <c r="F180" s="34"/>
      <c r="G180" s="34"/>
      <c r="H180" s="38"/>
      <c r="I180" s="38"/>
      <c r="J180" s="38"/>
      <c r="K180" s="38"/>
    </row>
    <row r="181" spans="1:11" ht="15.75" customHeight="1">
      <c r="A181" s="37"/>
      <c r="B181" s="37"/>
      <c r="D181" s="37"/>
      <c r="E181" s="34"/>
      <c r="F181" s="34"/>
      <c r="G181" s="34"/>
      <c r="H181" s="38"/>
      <c r="I181" s="38"/>
      <c r="J181" s="38"/>
      <c r="K181" s="38"/>
    </row>
    <row r="182" spans="1:11" ht="15.75" customHeight="1">
      <c r="A182" s="37"/>
      <c r="B182" s="37"/>
      <c r="D182" s="37"/>
      <c r="E182" s="34"/>
      <c r="F182" s="34"/>
      <c r="G182" s="34"/>
      <c r="H182" s="38"/>
      <c r="I182" s="38"/>
      <c r="J182" s="38"/>
      <c r="K182" s="38"/>
    </row>
    <row r="183" spans="1:11" ht="15.75" customHeight="1">
      <c r="A183" s="37"/>
      <c r="B183" s="37"/>
      <c r="D183" s="37"/>
      <c r="E183" s="34"/>
      <c r="F183" s="34"/>
      <c r="G183" s="34"/>
      <c r="H183" s="38"/>
      <c r="I183" s="38"/>
      <c r="J183" s="38"/>
      <c r="K183" s="38"/>
    </row>
    <row r="184" spans="1:11" ht="15.75" customHeight="1">
      <c r="A184" s="37"/>
      <c r="B184" s="37"/>
      <c r="D184" s="37"/>
      <c r="E184" s="34"/>
      <c r="F184" s="34"/>
      <c r="G184" s="34"/>
      <c r="H184" s="38"/>
      <c r="I184" s="38"/>
      <c r="J184" s="38"/>
      <c r="K184" s="38"/>
    </row>
    <row r="185" spans="1:11" ht="15.75" customHeight="1">
      <c r="A185" s="37"/>
      <c r="B185" s="37"/>
      <c r="D185" s="37"/>
      <c r="E185" s="34"/>
      <c r="F185" s="34"/>
      <c r="G185" s="34"/>
      <c r="H185" s="38"/>
      <c r="I185" s="38"/>
      <c r="J185" s="38"/>
      <c r="K185" s="38"/>
    </row>
    <row r="186" spans="1:11" ht="15.75" customHeight="1">
      <c r="A186" s="37"/>
      <c r="B186" s="37"/>
      <c r="D186" s="37"/>
      <c r="E186" s="34"/>
      <c r="F186" s="34"/>
      <c r="G186" s="34"/>
      <c r="H186" s="38"/>
      <c r="I186" s="38"/>
      <c r="J186" s="38"/>
      <c r="K186" s="38"/>
    </row>
    <row r="187" spans="1:11" ht="15.75" customHeight="1">
      <c r="A187" s="37"/>
      <c r="B187" s="37"/>
      <c r="D187" s="37"/>
      <c r="E187" s="34"/>
      <c r="F187" s="34"/>
      <c r="G187" s="34"/>
      <c r="H187" s="38"/>
      <c r="I187" s="38"/>
      <c r="J187" s="38"/>
      <c r="K187" s="38"/>
    </row>
    <row r="188" spans="1:11" ht="15.75" customHeight="1">
      <c r="A188" s="37"/>
      <c r="B188" s="37"/>
      <c r="D188" s="37"/>
      <c r="E188" s="34"/>
      <c r="F188" s="34"/>
      <c r="G188" s="34"/>
      <c r="H188" s="38"/>
      <c r="I188" s="38"/>
      <c r="J188" s="38"/>
      <c r="K188" s="38"/>
    </row>
    <row r="189" spans="1:11" ht="15.75" customHeight="1">
      <c r="A189" s="37"/>
      <c r="B189" s="37"/>
      <c r="D189" s="37"/>
      <c r="E189" s="34"/>
      <c r="F189" s="34"/>
      <c r="G189" s="34"/>
      <c r="H189" s="38"/>
      <c r="I189" s="38"/>
      <c r="J189" s="38"/>
      <c r="K189" s="38"/>
    </row>
    <row r="190" spans="1:11" ht="15.75" customHeight="1">
      <c r="A190" s="37"/>
      <c r="B190" s="37"/>
      <c r="D190" s="37"/>
      <c r="E190" s="34"/>
      <c r="F190" s="34"/>
      <c r="G190" s="34"/>
      <c r="H190" s="38"/>
      <c r="I190" s="38"/>
      <c r="J190" s="38"/>
      <c r="K190" s="38"/>
    </row>
    <row r="191" spans="1:11" ht="15.75" customHeight="1">
      <c r="A191" s="37"/>
      <c r="B191" s="37"/>
      <c r="D191" s="37"/>
      <c r="E191" s="34"/>
      <c r="F191" s="34"/>
      <c r="G191" s="34"/>
      <c r="H191" s="38"/>
      <c r="I191" s="38"/>
      <c r="J191" s="38"/>
      <c r="K191" s="38"/>
    </row>
    <row r="192" spans="1:11" ht="15.75" customHeight="1">
      <c r="A192" s="37"/>
      <c r="B192" s="37"/>
      <c r="D192" s="37"/>
      <c r="E192" s="34"/>
      <c r="F192" s="34"/>
      <c r="G192" s="34"/>
      <c r="H192" s="38"/>
      <c r="I192" s="38"/>
      <c r="J192" s="38"/>
      <c r="K192" s="38"/>
    </row>
    <row r="193" spans="1:11" ht="15.75" customHeight="1">
      <c r="A193" s="37"/>
      <c r="B193" s="37"/>
      <c r="D193" s="37"/>
      <c r="E193" s="34"/>
      <c r="F193" s="34"/>
      <c r="G193" s="34"/>
      <c r="H193" s="38"/>
      <c r="I193" s="38"/>
      <c r="J193" s="38"/>
      <c r="K193" s="38"/>
    </row>
    <row r="194" spans="1:11" ht="15.75" customHeight="1">
      <c r="A194" s="37"/>
      <c r="B194" s="37"/>
      <c r="D194" s="37"/>
      <c r="E194" s="34"/>
      <c r="F194" s="34"/>
      <c r="G194" s="34"/>
      <c r="H194" s="38"/>
      <c r="I194" s="38"/>
      <c r="J194" s="38"/>
      <c r="K194" s="38"/>
    </row>
    <row r="195" spans="1:11" ht="15.75" customHeight="1">
      <c r="A195" s="37"/>
      <c r="B195" s="37"/>
      <c r="D195" s="37"/>
      <c r="E195" s="34"/>
      <c r="F195" s="34"/>
      <c r="G195" s="34"/>
      <c r="H195" s="38"/>
      <c r="I195" s="38"/>
      <c r="J195" s="38"/>
      <c r="K195" s="38"/>
    </row>
    <row r="196" spans="1:11" ht="15.75" customHeight="1">
      <c r="A196" s="37"/>
      <c r="B196" s="37"/>
      <c r="D196" s="37"/>
      <c r="E196" s="34"/>
      <c r="F196" s="34"/>
      <c r="G196" s="34"/>
      <c r="H196" s="38"/>
      <c r="I196" s="38"/>
      <c r="J196" s="38"/>
      <c r="K196" s="38"/>
    </row>
    <row r="197" spans="1:11" ht="15.75" customHeight="1">
      <c r="A197" s="37"/>
      <c r="B197" s="37"/>
      <c r="D197" s="37"/>
      <c r="E197" s="34"/>
      <c r="F197" s="34"/>
      <c r="G197" s="34"/>
      <c r="H197" s="38"/>
      <c r="I197" s="38"/>
      <c r="J197" s="38"/>
      <c r="K197" s="38"/>
    </row>
    <row r="198" spans="1:11" ht="15.75" customHeight="1">
      <c r="A198" s="37"/>
      <c r="B198" s="37"/>
      <c r="D198" s="37"/>
      <c r="E198" s="34"/>
      <c r="F198" s="34"/>
      <c r="G198" s="34"/>
      <c r="H198" s="38"/>
      <c r="I198" s="38"/>
      <c r="J198" s="38"/>
      <c r="K198" s="38"/>
    </row>
    <row r="199" spans="1:11" ht="15.75" customHeight="1">
      <c r="A199" s="37"/>
      <c r="B199" s="37"/>
      <c r="D199" s="37"/>
      <c r="E199" s="34"/>
      <c r="F199" s="34"/>
      <c r="G199" s="34"/>
      <c r="H199" s="38"/>
      <c r="I199" s="38"/>
      <c r="J199" s="38"/>
      <c r="K199" s="38"/>
    </row>
    <row r="200" spans="1:11" ht="15.75" customHeight="1">
      <c r="A200" s="37"/>
      <c r="B200" s="37"/>
      <c r="D200" s="37"/>
      <c r="E200" s="34"/>
      <c r="F200" s="34"/>
      <c r="G200" s="34"/>
      <c r="H200" s="38"/>
      <c r="I200" s="38"/>
      <c r="J200" s="38"/>
      <c r="K200" s="38"/>
    </row>
    <row r="201" spans="1:11" ht="15.75" customHeight="1">
      <c r="A201" s="37"/>
      <c r="B201" s="37"/>
      <c r="D201" s="37"/>
      <c r="E201" s="34"/>
      <c r="F201" s="34"/>
      <c r="G201" s="34"/>
      <c r="H201" s="38"/>
      <c r="I201" s="38"/>
      <c r="J201" s="38"/>
      <c r="K201" s="38"/>
    </row>
    <row r="202" spans="1:11" ht="15.75" customHeight="1">
      <c r="A202" s="37"/>
      <c r="B202" s="37"/>
      <c r="D202" s="37"/>
      <c r="E202" s="34"/>
      <c r="F202" s="34"/>
      <c r="G202" s="34"/>
      <c r="H202" s="38"/>
      <c r="I202" s="38"/>
      <c r="J202" s="38"/>
      <c r="K202" s="38"/>
    </row>
    <row r="203" spans="1:11" ht="15.75" customHeight="1">
      <c r="A203" s="37"/>
      <c r="B203" s="37"/>
      <c r="D203" s="37"/>
      <c r="E203" s="34"/>
      <c r="F203" s="34"/>
      <c r="G203" s="34"/>
      <c r="H203" s="38"/>
      <c r="I203" s="38"/>
      <c r="J203" s="38"/>
      <c r="K203" s="38"/>
    </row>
    <row r="204" spans="1:11" ht="15.75" customHeight="1">
      <c r="A204" s="37"/>
      <c r="B204" s="37"/>
      <c r="D204" s="37"/>
      <c r="E204" s="34"/>
      <c r="F204" s="34"/>
      <c r="G204" s="34"/>
      <c r="H204" s="38"/>
      <c r="I204" s="38"/>
      <c r="J204" s="38"/>
      <c r="K204" s="38"/>
    </row>
    <row r="205" spans="1:11" ht="15.75" customHeight="1">
      <c r="A205" s="37"/>
      <c r="B205" s="37"/>
      <c r="D205" s="37"/>
      <c r="E205" s="34"/>
      <c r="F205" s="34"/>
      <c r="G205" s="34"/>
      <c r="H205" s="38"/>
      <c r="I205" s="38"/>
      <c r="J205" s="38"/>
      <c r="K205" s="38"/>
    </row>
    <row r="206" spans="1:11" ht="15.75" customHeight="1">
      <c r="A206" s="37"/>
      <c r="B206" s="37"/>
      <c r="D206" s="37"/>
      <c r="E206" s="34"/>
      <c r="F206" s="34"/>
      <c r="G206" s="34"/>
      <c r="H206" s="38"/>
      <c r="I206" s="38"/>
      <c r="J206" s="38"/>
      <c r="K206" s="38"/>
    </row>
    <row r="207" spans="1:11" ht="15.75" customHeight="1">
      <c r="A207" s="37"/>
      <c r="B207" s="37"/>
      <c r="D207" s="37"/>
      <c r="E207" s="34"/>
      <c r="F207" s="34"/>
      <c r="G207" s="34"/>
      <c r="H207" s="38"/>
      <c r="I207" s="38"/>
      <c r="J207" s="38"/>
      <c r="K207" s="38"/>
    </row>
    <row r="208" spans="1:11" ht="15.75" customHeight="1">
      <c r="A208" s="37"/>
      <c r="B208" s="37"/>
      <c r="D208" s="37"/>
      <c r="E208" s="34"/>
      <c r="F208" s="34"/>
      <c r="G208" s="34"/>
      <c r="H208" s="38"/>
      <c r="I208" s="38"/>
      <c r="J208" s="38"/>
      <c r="K208" s="38"/>
    </row>
    <row r="209" spans="1:11" ht="15.75" customHeight="1">
      <c r="A209" s="37"/>
      <c r="B209" s="37"/>
      <c r="D209" s="37"/>
      <c r="E209" s="34"/>
      <c r="F209" s="34"/>
      <c r="G209" s="34"/>
      <c r="H209" s="38"/>
      <c r="I209" s="38"/>
      <c r="J209" s="38"/>
      <c r="K209" s="38"/>
    </row>
    <row r="210" spans="1:11" ht="15.75" customHeight="1">
      <c r="A210" s="37"/>
      <c r="B210" s="37"/>
      <c r="D210" s="37"/>
      <c r="E210" s="34"/>
      <c r="F210" s="34"/>
      <c r="G210" s="34"/>
      <c r="H210" s="38"/>
      <c r="I210" s="38"/>
      <c r="J210" s="38"/>
      <c r="K210" s="38"/>
    </row>
    <row r="211" spans="1:11" ht="15.75" customHeight="1">
      <c r="A211" s="37"/>
      <c r="B211" s="37"/>
      <c r="D211" s="37"/>
      <c r="E211" s="34"/>
      <c r="F211" s="34"/>
      <c r="G211" s="34"/>
      <c r="H211" s="38"/>
      <c r="I211" s="38"/>
      <c r="J211" s="38"/>
      <c r="K211" s="38"/>
    </row>
    <row r="212" spans="1:11" ht="15.75" customHeight="1">
      <c r="A212" s="37"/>
      <c r="B212" s="37"/>
      <c r="D212" s="37"/>
      <c r="E212" s="34"/>
      <c r="F212" s="34"/>
      <c r="G212" s="34"/>
      <c r="H212" s="38"/>
      <c r="I212" s="38"/>
      <c r="J212" s="38"/>
      <c r="K212" s="38"/>
    </row>
    <row r="213" spans="1:11" ht="15.75" customHeight="1">
      <c r="A213" s="37"/>
      <c r="B213" s="37"/>
      <c r="D213" s="37"/>
      <c r="E213" s="34"/>
      <c r="F213" s="34"/>
      <c r="G213" s="34"/>
      <c r="H213" s="38"/>
      <c r="I213" s="38"/>
      <c r="J213" s="38"/>
      <c r="K213" s="38"/>
    </row>
    <row r="214" spans="1:11" ht="15.75" customHeight="1">
      <c r="A214" s="37"/>
      <c r="B214" s="37"/>
      <c r="D214" s="37"/>
      <c r="E214" s="34"/>
      <c r="F214" s="34"/>
      <c r="G214" s="34"/>
      <c r="H214" s="38"/>
      <c r="I214" s="38"/>
      <c r="J214" s="38"/>
      <c r="K214" s="38"/>
    </row>
    <row r="215" spans="1:11" ht="15.75" customHeight="1">
      <c r="A215" s="37"/>
      <c r="B215" s="37"/>
      <c r="D215" s="37"/>
      <c r="E215" s="34"/>
      <c r="F215" s="34"/>
      <c r="G215" s="34"/>
      <c r="H215" s="38"/>
      <c r="I215" s="38"/>
      <c r="J215" s="38"/>
      <c r="K215" s="38"/>
    </row>
    <row r="216" spans="1:11" ht="15.75" customHeight="1">
      <c r="A216" s="37"/>
      <c r="B216" s="37"/>
      <c r="D216" s="37"/>
      <c r="E216" s="34"/>
      <c r="F216" s="34"/>
      <c r="G216" s="34"/>
      <c r="H216" s="38"/>
      <c r="I216" s="38"/>
      <c r="J216" s="38"/>
      <c r="K216" s="38"/>
    </row>
    <row r="217" spans="1:11" ht="15.75" customHeight="1">
      <c r="A217" s="37"/>
      <c r="B217" s="37"/>
      <c r="D217" s="37"/>
      <c r="E217" s="34"/>
      <c r="F217" s="34"/>
      <c r="G217" s="34"/>
      <c r="H217" s="38"/>
      <c r="I217" s="38"/>
      <c r="J217" s="38"/>
      <c r="K217" s="38"/>
    </row>
    <row r="218" spans="1:11" ht="15.75" customHeight="1">
      <c r="A218" s="37"/>
      <c r="B218" s="37"/>
      <c r="D218" s="37"/>
      <c r="E218" s="34"/>
      <c r="F218" s="34"/>
      <c r="G218" s="34"/>
      <c r="H218" s="38"/>
      <c r="I218" s="38"/>
      <c r="J218" s="38"/>
      <c r="K218" s="38"/>
    </row>
    <row r="219" spans="1:11" ht="15.75" customHeight="1">
      <c r="A219" s="37"/>
      <c r="B219" s="37"/>
      <c r="D219" s="37"/>
      <c r="E219" s="34"/>
      <c r="F219" s="34"/>
      <c r="G219" s="34"/>
      <c r="H219" s="38"/>
      <c r="I219" s="38"/>
      <c r="J219" s="38"/>
      <c r="K219" s="38"/>
    </row>
    <row r="220" spans="1:11" ht="15.75" customHeight="1">
      <c r="A220" s="37"/>
      <c r="B220" s="37"/>
      <c r="D220" s="37"/>
      <c r="E220" s="34"/>
      <c r="F220" s="34"/>
      <c r="G220" s="34"/>
      <c r="H220" s="38"/>
      <c r="I220" s="38"/>
      <c r="J220" s="38"/>
      <c r="K220" s="38"/>
    </row>
    <row r="221" spans="1:11" ht="15.75" customHeight="1">
      <c r="A221" s="37"/>
      <c r="B221" s="37"/>
      <c r="D221" s="37"/>
      <c r="E221" s="34"/>
      <c r="F221" s="34"/>
      <c r="G221" s="34"/>
      <c r="H221" s="38"/>
      <c r="I221" s="38"/>
      <c r="J221" s="38"/>
      <c r="K221" s="38"/>
    </row>
    <row r="222" spans="1:11" ht="15.75" customHeight="1">
      <c r="A222" s="37"/>
      <c r="B222" s="37"/>
      <c r="D222" s="37"/>
      <c r="E222" s="34"/>
      <c r="F222" s="34"/>
      <c r="G222" s="34"/>
      <c r="H222" s="38"/>
      <c r="I222" s="38"/>
      <c r="J222" s="38"/>
      <c r="K222" s="38"/>
    </row>
    <row r="223" spans="1:11" ht="15.75" customHeight="1">
      <c r="A223" s="37"/>
      <c r="B223" s="37"/>
      <c r="D223" s="37"/>
      <c r="E223" s="34"/>
      <c r="F223" s="34"/>
      <c r="G223" s="34"/>
      <c r="H223" s="38"/>
      <c r="I223" s="38"/>
      <c r="J223" s="38"/>
      <c r="K223" s="38"/>
    </row>
    <row r="224" spans="1:11" ht="15.75" customHeight="1">
      <c r="A224" s="37"/>
      <c r="B224" s="37"/>
      <c r="D224" s="37"/>
      <c r="E224" s="34"/>
      <c r="F224" s="34"/>
      <c r="G224" s="34"/>
      <c r="H224" s="38"/>
      <c r="I224" s="38"/>
      <c r="J224" s="38"/>
      <c r="K224" s="38"/>
    </row>
    <row r="225" spans="1:11" ht="15.75" customHeight="1">
      <c r="A225" s="37"/>
      <c r="B225" s="37"/>
      <c r="D225" s="37"/>
      <c r="E225" s="34"/>
      <c r="F225" s="34"/>
      <c r="G225" s="34"/>
      <c r="H225" s="38"/>
      <c r="I225" s="38"/>
      <c r="J225" s="38"/>
      <c r="K225" s="38"/>
    </row>
    <row r="226" spans="1:11" ht="15.75" customHeight="1">
      <c r="A226" s="37"/>
      <c r="B226" s="37"/>
      <c r="D226" s="37"/>
      <c r="E226" s="34"/>
      <c r="F226" s="34"/>
      <c r="G226" s="34"/>
      <c r="H226" s="38"/>
      <c r="I226" s="38"/>
      <c r="J226" s="38"/>
      <c r="K226" s="38"/>
    </row>
    <row r="227" spans="1:11" ht="15.75" customHeight="1">
      <c r="A227" s="37"/>
      <c r="B227" s="37"/>
      <c r="D227" s="37"/>
      <c r="E227" s="34"/>
      <c r="F227" s="34"/>
      <c r="G227" s="34"/>
      <c r="H227" s="38"/>
      <c r="I227" s="38"/>
      <c r="J227" s="38"/>
      <c r="K227" s="38"/>
    </row>
    <row r="228" spans="1:11" ht="15.75" customHeight="1">
      <c r="A228" s="37"/>
      <c r="B228" s="37"/>
      <c r="D228" s="37"/>
      <c r="E228" s="34"/>
      <c r="F228" s="34"/>
      <c r="G228" s="34"/>
      <c r="H228" s="38"/>
      <c r="I228" s="38"/>
      <c r="J228" s="38"/>
      <c r="K228" s="38"/>
    </row>
    <row r="229" spans="1:11" ht="15.75" customHeight="1">
      <c r="A229" s="37"/>
      <c r="B229" s="37"/>
      <c r="D229" s="37"/>
      <c r="E229" s="34"/>
      <c r="F229" s="34"/>
      <c r="G229" s="34"/>
      <c r="H229" s="38"/>
      <c r="I229" s="38"/>
      <c r="J229" s="38"/>
      <c r="K229" s="38"/>
    </row>
    <row r="230" spans="1:11" ht="15.75" customHeight="1">
      <c r="A230" s="37"/>
      <c r="B230" s="37"/>
      <c r="D230" s="37"/>
      <c r="E230" s="34"/>
      <c r="F230" s="34"/>
      <c r="G230" s="34"/>
      <c r="H230" s="38"/>
      <c r="I230" s="38"/>
      <c r="J230" s="38"/>
      <c r="K230" s="38"/>
    </row>
    <row r="231" spans="1:11" ht="15.75" customHeight="1">
      <c r="A231" s="37"/>
      <c r="B231" s="37"/>
      <c r="D231" s="37"/>
      <c r="E231" s="34"/>
      <c r="F231" s="34"/>
      <c r="G231" s="34"/>
      <c r="H231" s="38"/>
      <c r="I231" s="38"/>
      <c r="J231" s="38"/>
      <c r="K231" s="38"/>
    </row>
    <row r="232" spans="1:11" ht="15.75" customHeight="1">
      <c r="A232" s="37"/>
      <c r="B232" s="37"/>
      <c r="D232" s="37"/>
      <c r="E232" s="34"/>
      <c r="F232" s="34"/>
      <c r="G232" s="34"/>
      <c r="H232" s="38"/>
      <c r="I232" s="38"/>
      <c r="J232" s="38"/>
      <c r="K232" s="38"/>
    </row>
    <row r="233" spans="1:11" ht="15.75" customHeight="1">
      <c r="A233" s="37"/>
      <c r="B233" s="37"/>
      <c r="D233" s="37"/>
      <c r="E233" s="34"/>
      <c r="F233" s="34"/>
      <c r="G233" s="34"/>
      <c r="H233" s="38"/>
      <c r="I233" s="38"/>
      <c r="J233" s="38"/>
      <c r="K233" s="38"/>
    </row>
    <row r="234" spans="1:11" ht="15.75" customHeight="1">
      <c r="A234" s="37"/>
      <c r="B234" s="37"/>
      <c r="D234" s="37"/>
      <c r="E234" s="34"/>
      <c r="F234" s="34"/>
      <c r="G234" s="34"/>
      <c r="H234" s="38"/>
      <c r="I234" s="38"/>
      <c r="J234" s="38"/>
      <c r="K234" s="38"/>
    </row>
    <row r="235" spans="1:11" ht="15.75" customHeight="1">
      <c r="A235" s="37"/>
      <c r="B235" s="37"/>
      <c r="D235" s="37"/>
      <c r="E235" s="34"/>
      <c r="F235" s="34"/>
      <c r="G235" s="34"/>
      <c r="H235" s="38"/>
      <c r="I235" s="38"/>
      <c r="J235" s="38"/>
      <c r="K235" s="38"/>
    </row>
    <row r="236" spans="1:11" ht="15.75" customHeight="1">
      <c r="A236" s="37"/>
      <c r="B236" s="37"/>
      <c r="D236" s="37"/>
      <c r="E236" s="34"/>
      <c r="F236" s="34"/>
      <c r="G236" s="34"/>
      <c r="H236" s="38"/>
      <c r="I236" s="38"/>
      <c r="J236" s="38"/>
      <c r="K236" s="38"/>
    </row>
    <row r="237" spans="1:11" ht="15.75" customHeight="1">
      <c r="A237" s="37"/>
      <c r="B237" s="37"/>
      <c r="D237" s="37"/>
      <c r="E237" s="34"/>
      <c r="F237" s="34"/>
      <c r="G237" s="34"/>
      <c r="H237" s="38"/>
      <c r="I237" s="38"/>
      <c r="J237" s="38"/>
      <c r="K237" s="38"/>
    </row>
    <row r="238" spans="1:11" ht="15.75" customHeight="1">
      <c r="A238" s="37"/>
      <c r="B238" s="37"/>
      <c r="D238" s="37"/>
      <c r="E238" s="34"/>
      <c r="F238" s="34"/>
      <c r="G238" s="34"/>
      <c r="H238" s="38"/>
      <c r="I238" s="38"/>
      <c r="J238" s="38"/>
      <c r="K238" s="38"/>
    </row>
    <row r="239" spans="1:11" ht="15.75" customHeight="1">
      <c r="A239" s="37"/>
      <c r="B239" s="37"/>
      <c r="D239" s="37"/>
      <c r="E239" s="34"/>
      <c r="F239" s="34"/>
      <c r="G239" s="34"/>
      <c r="H239" s="38"/>
      <c r="I239" s="38"/>
      <c r="J239" s="38"/>
      <c r="K239" s="38"/>
    </row>
    <row r="240" spans="1:11" ht="15.75" customHeight="1">
      <c r="A240" s="37"/>
      <c r="B240" s="37"/>
      <c r="D240" s="37"/>
      <c r="E240" s="34"/>
      <c r="F240" s="34"/>
      <c r="G240" s="34"/>
      <c r="H240" s="38"/>
      <c r="I240" s="38"/>
      <c r="J240" s="38"/>
      <c r="K240" s="38"/>
    </row>
    <row r="241" spans="1:11" ht="15.75" customHeight="1">
      <c r="A241" s="37"/>
      <c r="B241" s="37"/>
      <c r="D241" s="37"/>
      <c r="E241" s="34"/>
      <c r="F241" s="34"/>
      <c r="G241" s="34"/>
      <c r="H241" s="38"/>
      <c r="I241" s="38"/>
      <c r="J241" s="38"/>
      <c r="K241" s="38"/>
    </row>
    <row r="242" spans="1:11" ht="15.75" customHeight="1">
      <c r="A242" s="37"/>
      <c r="B242" s="37"/>
      <c r="D242" s="37"/>
      <c r="E242" s="34"/>
      <c r="F242" s="34"/>
      <c r="G242" s="34"/>
      <c r="H242" s="38"/>
      <c r="I242" s="38"/>
      <c r="J242" s="38"/>
      <c r="K242" s="38"/>
    </row>
    <row r="243" spans="1:11" ht="15.75" customHeight="1">
      <c r="A243" s="37"/>
      <c r="B243" s="37"/>
      <c r="D243" s="37"/>
      <c r="E243" s="34"/>
      <c r="F243" s="34"/>
      <c r="G243" s="34"/>
      <c r="H243" s="38"/>
      <c r="I243" s="38"/>
      <c r="J243" s="38"/>
      <c r="K243" s="38"/>
    </row>
    <row r="244" spans="1:11" ht="15.75" customHeight="1">
      <c r="A244" s="37"/>
      <c r="B244" s="37"/>
      <c r="D244" s="37"/>
      <c r="E244" s="34"/>
      <c r="F244" s="34"/>
      <c r="G244" s="34"/>
      <c r="H244" s="38"/>
      <c r="I244" s="38"/>
      <c r="J244" s="38"/>
      <c r="K244" s="38"/>
    </row>
    <row r="245" spans="1:11" ht="15.75" customHeight="1">
      <c r="A245" s="37"/>
      <c r="B245" s="37"/>
      <c r="D245" s="37"/>
      <c r="E245" s="34"/>
      <c r="F245" s="34"/>
      <c r="G245" s="34"/>
      <c r="H245" s="38"/>
      <c r="I245" s="38"/>
      <c r="J245" s="38"/>
      <c r="K245" s="38"/>
    </row>
    <row r="246" spans="1:11" ht="15.75" customHeight="1">
      <c r="A246" s="37"/>
      <c r="B246" s="37"/>
      <c r="D246" s="37"/>
      <c r="E246" s="34"/>
      <c r="F246" s="34"/>
      <c r="G246" s="34"/>
      <c r="H246" s="38"/>
      <c r="I246" s="38"/>
      <c r="J246" s="38"/>
      <c r="K246" s="38"/>
    </row>
    <row r="247" spans="1:11" ht="15.75" customHeight="1">
      <c r="A247" s="37"/>
      <c r="B247" s="37"/>
      <c r="D247" s="37"/>
      <c r="E247" s="34"/>
      <c r="F247" s="34"/>
      <c r="G247" s="34"/>
      <c r="H247" s="38"/>
      <c r="I247" s="38"/>
      <c r="J247" s="38"/>
      <c r="K247" s="38"/>
    </row>
    <row r="248" spans="1:11" ht="15.75" customHeight="1">
      <c r="A248" s="37"/>
      <c r="B248" s="37"/>
      <c r="D248" s="37"/>
      <c r="E248" s="34"/>
      <c r="F248" s="34"/>
      <c r="G248" s="34"/>
      <c r="H248" s="38"/>
      <c r="I248" s="38"/>
      <c r="J248" s="38"/>
      <c r="K248" s="38"/>
    </row>
    <row r="249" spans="1:11" ht="15.75" customHeight="1">
      <c r="A249" s="37"/>
      <c r="B249" s="37"/>
      <c r="D249" s="37"/>
      <c r="E249" s="34"/>
      <c r="F249" s="34"/>
      <c r="G249" s="34"/>
      <c r="H249" s="38"/>
      <c r="I249" s="38"/>
      <c r="J249" s="38"/>
      <c r="K249" s="38"/>
    </row>
    <row r="250" spans="1:11" ht="15.75" customHeight="1">
      <c r="A250" s="37"/>
      <c r="B250" s="37"/>
      <c r="D250" s="37"/>
      <c r="E250" s="34"/>
      <c r="F250" s="34"/>
      <c r="G250" s="34"/>
      <c r="H250" s="38"/>
      <c r="I250" s="38"/>
      <c r="J250" s="38"/>
      <c r="K250" s="38"/>
    </row>
    <row r="251" spans="1:11" ht="15.75" customHeight="1">
      <c r="A251" s="37"/>
      <c r="B251" s="37"/>
      <c r="D251" s="37"/>
      <c r="E251" s="34"/>
      <c r="F251" s="34"/>
      <c r="G251" s="34"/>
      <c r="H251" s="38"/>
      <c r="I251" s="38"/>
      <c r="J251" s="38"/>
      <c r="K251" s="38"/>
    </row>
    <row r="252" spans="1:11" ht="15.75" customHeight="1">
      <c r="A252" s="37"/>
      <c r="B252" s="37"/>
      <c r="D252" s="37"/>
      <c r="E252" s="34"/>
      <c r="F252" s="34"/>
      <c r="G252" s="34"/>
      <c r="H252" s="38"/>
      <c r="I252" s="38"/>
      <c r="J252" s="38"/>
      <c r="K252" s="38"/>
    </row>
    <row r="253" spans="1:11" ht="15.75" customHeight="1">
      <c r="A253" s="37"/>
      <c r="B253" s="37"/>
      <c r="D253" s="37"/>
      <c r="E253" s="34"/>
      <c r="F253" s="34"/>
      <c r="G253" s="34"/>
      <c r="H253" s="38"/>
      <c r="I253" s="38"/>
      <c r="J253" s="38"/>
      <c r="K253" s="38"/>
    </row>
    <row r="254" spans="1:11" ht="15.75" customHeight="1">
      <c r="A254" s="37"/>
      <c r="B254" s="37"/>
      <c r="D254" s="37"/>
      <c r="E254" s="34"/>
      <c r="F254" s="34"/>
      <c r="G254" s="34"/>
      <c r="H254" s="38"/>
      <c r="I254" s="38"/>
      <c r="J254" s="38"/>
      <c r="K254" s="38"/>
    </row>
    <row r="255" spans="1:11" ht="15.75" customHeight="1">
      <c r="A255" s="37"/>
      <c r="B255" s="37"/>
      <c r="D255" s="37"/>
      <c r="E255" s="34"/>
      <c r="F255" s="34"/>
      <c r="G255" s="34"/>
      <c r="H255" s="38"/>
      <c r="I255" s="38"/>
      <c r="J255" s="38"/>
      <c r="K255" s="38"/>
    </row>
    <row r="256" spans="1:11" ht="15.75" customHeight="1">
      <c r="A256" s="37"/>
      <c r="B256" s="37"/>
      <c r="D256" s="37"/>
      <c r="E256" s="34"/>
      <c r="F256" s="34"/>
      <c r="G256" s="34"/>
      <c r="H256" s="38"/>
      <c r="I256" s="38"/>
      <c r="J256" s="38"/>
      <c r="K256" s="38"/>
    </row>
    <row r="257" spans="1:11" ht="15.75" customHeight="1">
      <c r="A257" s="37"/>
      <c r="B257" s="37"/>
      <c r="D257" s="37"/>
      <c r="E257" s="34"/>
      <c r="F257" s="34"/>
      <c r="G257" s="34"/>
      <c r="H257" s="38"/>
      <c r="I257" s="38"/>
      <c r="J257" s="38"/>
      <c r="K257" s="38"/>
    </row>
    <row r="258" spans="1:11" ht="15.75" customHeight="1">
      <c r="A258" s="37"/>
      <c r="B258" s="37"/>
      <c r="D258" s="37"/>
      <c r="E258" s="34"/>
      <c r="F258" s="34"/>
      <c r="G258" s="34"/>
      <c r="H258" s="38"/>
      <c r="I258" s="38"/>
      <c r="J258" s="38"/>
      <c r="K258" s="38"/>
    </row>
    <row r="259" spans="1:11" ht="15.75" customHeight="1">
      <c r="A259" s="37"/>
      <c r="B259" s="37"/>
      <c r="D259" s="37"/>
      <c r="E259" s="34"/>
      <c r="F259" s="34"/>
      <c r="G259" s="34"/>
      <c r="H259" s="38"/>
      <c r="I259" s="38"/>
      <c r="J259" s="38"/>
      <c r="K259" s="38"/>
    </row>
    <row r="260" spans="1:11" ht="15.75" customHeight="1">
      <c r="A260" s="37"/>
      <c r="B260" s="37"/>
      <c r="D260" s="37"/>
      <c r="E260" s="34"/>
      <c r="F260" s="34"/>
      <c r="G260" s="34"/>
      <c r="H260" s="38"/>
      <c r="I260" s="38"/>
      <c r="J260" s="38"/>
      <c r="K260" s="38"/>
    </row>
    <row r="261" spans="1:11" ht="15.75" customHeight="1">
      <c r="A261" s="37"/>
      <c r="B261" s="37"/>
      <c r="D261" s="37"/>
      <c r="E261" s="34"/>
      <c r="F261" s="34"/>
      <c r="G261" s="34"/>
      <c r="H261" s="38"/>
      <c r="I261" s="38"/>
      <c r="J261" s="38"/>
      <c r="K261" s="38"/>
    </row>
    <row r="262" spans="1:11" ht="15.75" customHeight="1">
      <c r="A262" s="37"/>
      <c r="B262" s="37"/>
      <c r="D262" s="37"/>
      <c r="E262" s="34"/>
      <c r="F262" s="34"/>
      <c r="G262" s="34"/>
      <c r="H262" s="38"/>
      <c r="I262" s="38"/>
      <c r="J262" s="38"/>
      <c r="K262" s="38"/>
    </row>
    <row r="263" spans="1:11" ht="15.75" customHeight="1">
      <c r="A263" s="37"/>
      <c r="B263" s="37"/>
      <c r="D263" s="37"/>
      <c r="E263" s="34"/>
      <c r="F263" s="34"/>
      <c r="G263" s="34"/>
      <c r="H263" s="38"/>
      <c r="I263" s="38"/>
      <c r="J263" s="38"/>
      <c r="K263" s="38"/>
    </row>
    <row r="264" spans="1:11" ht="15.75" customHeight="1">
      <c r="A264" s="37"/>
      <c r="B264" s="37"/>
      <c r="D264" s="37"/>
      <c r="E264" s="34"/>
      <c r="F264" s="34"/>
      <c r="G264" s="34"/>
      <c r="H264" s="38"/>
      <c r="I264" s="38"/>
      <c r="J264" s="38"/>
      <c r="K264" s="38"/>
    </row>
    <row r="265" spans="1:11" ht="15.75" customHeight="1">
      <c r="A265" s="37"/>
      <c r="B265" s="37"/>
      <c r="D265" s="37"/>
      <c r="E265" s="34"/>
      <c r="F265" s="34"/>
      <c r="G265" s="34"/>
      <c r="H265" s="38"/>
      <c r="I265" s="38"/>
      <c r="J265" s="38"/>
      <c r="K265" s="38"/>
    </row>
    <row r="266" spans="1:11" ht="15.75" customHeight="1">
      <c r="A266" s="37"/>
      <c r="B266" s="37"/>
      <c r="D266" s="37"/>
      <c r="E266" s="34"/>
      <c r="F266" s="34"/>
      <c r="G266" s="34"/>
      <c r="H266" s="38"/>
      <c r="I266" s="38"/>
      <c r="J266" s="38"/>
      <c r="K266" s="38"/>
    </row>
    <row r="267" spans="1:11" ht="15.75" customHeight="1">
      <c r="A267" s="37"/>
      <c r="B267" s="37"/>
      <c r="D267" s="37"/>
      <c r="E267" s="34"/>
      <c r="F267" s="34"/>
      <c r="G267" s="34"/>
      <c r="H267" s="38"/>
      <c r="I267" s="38"/>
      <c r="J267" s="38"/>
      <c r="K267" s="38"/>
    </row>
    <row r="268" spans="1:11" ht="15.75" customHeight="1">
      <c r="A268" s="37"/>
      <c r="B268" s="37"/>
      <c r="D268" s="37"/>
      <c r="E268" s="34"/>
      <c r="F268" s="34"/>
      <c r="G268" s="34"/>
      <c r="H268" s="38"/>
      <c r="I268" s="38"/>
      <c r="J268" s="38"/>
      <c r="K268" s="38"/>
    </row>
    <row r="269" spans="1:11" ht="15.75" customHeight="1">
      <c r="A269" s="37"/>
      <c r="B269" s="37"/>
      <c r="D269" s="37"/>
      <c r="E269" s="34"/>
      <c r="F269" s="34"/>
      <c r="G269" s="34"/>
      <c r="H269" s="38"/>
      <c r="I269" s="38"/>
      <c r="J269" s="38"/>
      <c r="K269" s="38"/>
    </row>
    <row r="270" spans="1:11" ht="15.75" customHeight="1">
      <c r="A270" s="37"/>
      <c r="B270" s="37"/>
      <c r="D270" s="37"/>
      <c r="E270" s="34"/>
      <c r="F270" s="34"/>
      <c r="G270" s="34"/>
      <c r="H270" s="38"/>
      <c r="I270" s="38"/>
      <c r="J270" s="38"/>
      <c r="K270" s="38"/>
    </row>
    <row r="271" spans="1:11" ht="15.75" customHeight="1">
      <c r="A271" s="37"/>
      <c r="B271" s="37"/>
      <c r="D271" s="37"/>
      <c r="E271" s="34"/>
      <c r="F271" s="34"/>
      <c r="G271" s="34"/>
      <c r="H271" s="38"/>
      <c r="I271" s="38"/>
      <c r="J271" s="38"/>
      <c r="K271" s="38"/>
    </row>
    <row r="272" spans="1:11" ht="15.75" customHeight="1">
      <c r="A272" s="37"/>
      <c r="B272" s="37"/>
      <c r="D272" s="37"/>
      <c r="E272" s="34"/>
      <c r="F272" s="34"/>
      <c r="G272" s="34"/>
      <c r="H272" s="38"/>
      <c r="I272" s="38"/>
      <c r="J272" s="38"/>
      <c r="K272" s="38"/>
    </row>
    <row r="273" spans="1:11" ht="15.75" customHeight="1">
      <c r="A273" s="37"/>
      <c r="B273" s="37"/>
      <c r="D273" s="37"/>
      <c r="E273" s="34"/>
      <c r="F273" s="34"/>
      <c r="G273" s="34"/>
      <c r="H273" s="38"/>
      <c r="I273" s="38"/>
      <c r="J273" s="38"/>
      <c r="K273" s="38"/>
    </row>
    <row r="274" spans="1:11" ht="15.75" customHeight="1">
      <c r="A274" s="37"/>
      <c r="B274" s="37"/>
      <c r="D274" s="37"/>
      <c r="E274" s="34"/>
      <c r="F274" s="34"/>
      <c r="G274" s="34"/>
      <c r="H274" s="38"/>
      <c r="I274" s="38"/>
      <c r="J274" s="38"/>
      <c r="K274" s="38"/>
    </row>
    <row r="275" spans="1:11" ht="15.75" customHeight="1">
      <c r="A275" s="37"/>
      <c r="B275" s="37"/>
      <c r="D275" s="37"/>
      <c r="E275" s="34"/>
      <c r="F275" s="34"/>
      <c r="G275" s="34"/>
      <c r="H275" s="38"/>
      <c r="I275" s="38"/>
      <c r="J275" s="38"/>
      <c r="K275" s="38"/>
    </row>
    <row r="276" spans="1:11" ht="15.75" customHeight="1">
      <c r="A276" s="37"/>
      <c r="B276" s="37"/>
      <c r="D276" s="37"/>
      <c r="E276" s="34"/>
      <c r="F276" s="34"/>
      <c r="G276" s="34"/>
      <c r="H276" s="38"/>
      <c r="I276" s="38"/>
      <c r="J276" s="38"/>
      <c r="K276" s="38"/>
    </row>
    <row r="277" spans="1:11" ht="15.75" customHeight="1">
      <c r="A277" s="37"/>
      <c r="B277" s="37"/>
      <c r="D277" s="37"/>
      <c r="E277" s="34"/>
      <c r="F277" s="34"/>
      <c r="G277" s="34"/>
      <c r="H277" s="38"/>
      <c r="I277" s="38"/>
      <c r="J277" s="38"/>
      <c r="K277" s="38"/>
    </row>
    <row r="278" spans="1:11" ht="15.75" customHeight="1">
      <c r="A278" s="37"/>
      <c r="B278" s="37"/>
      <c r="D278" s="37"/>
      <c r="E278" s="34"/>
      <c r="F278" s="34"/>
      <c r="G278" s="34"/>
      <c r="H278" s="38"/>
      <c r="I278" s="38"/>
      <c r="J278" s="38"/>
      <c r="K278" s="38"/>
    </row>
    <row r="279" spans="1:11" ht="15.75" customHeight="1">
      <c r="A279" s="37"/>
      <c r="B279" s="37"/>
      <c r="D279" s="37"/>
      <c r="E279" s="34"/>
      <c r="F279" s="34"/>
      <c r="G279" s="34"/>
      <c r="H279" s="38"/>
      <c r="I279" s="38"/>
      <c r="J279" s="38"/>
      <c r="K279" s="38"/>
    </row>
    <row r="280" spans="1:11" ht="15.75" customHeight="1">
      <c r="A280" s="37"/>
      <c r="B280" s="37"/>
      <c r="D280" s="37"/>
      <c r="E280" s="34"/>
      <c r="F280" s="34"/>
      <c r="G280" s="34"/>
      <c r="H280" s="38"/>
      <c r="I280" s="38"/>
      <c r="J280" s="38"/>
      <c r="K280" s="38"/>
    </row>
    <row r="281" spans="1:11" ht="15.75" customHeight="1">
      <c r="A281" s="37"/>
      <c r="B281" s="37"/>
      <c r="D281" s="37"/>
      <c r="E281" s="34"/>
      <c r="F281" s="34"/>
      <c r="G281" s="34"/>
      <c r="H281" s="38"/>
      <c r="I281" s="38"/>
      <c r="J281" s="38"/>
      <c r="K281" s="38"/>
    </row>
    <row r="282" spans="1:11" ht="15.75" customHeight="1">
      <c r="A282" s="37"/>
      <c r="B282" s="37"/>
      <c r="D282" s="37"/>
      <c r="E282" s="34"/>
      <c r="F282" s="34"/>
      <c r="G282" s="34"/>
      <c r="H282" s="38"/>
      <c r="I282" s="38"/>
      <c r="J282" s="38"/>
      <c r="K282" s="38"/>
    </row>
    <row r="283" spans="1:11" ht="15.75" customHeight="1">
      <c r="A283" s="37"/>
      <c r="B283" s="37"/>
      <c r="D283" s="37"/>
      <c r="E283" s="34"/>
      <c r="F283" s="34"/>
      <c r="G283" s="34"/>
      <c r="H283" s="38"/>
      <c r="I283" s="38"/>
      <c r="J283" s="38"/>
      <c r="K283" s="38"/>
    </row>
    <row r="284" spans="1:11" ht="15.75" customHeight="1">
      <c r="A284" s="37"/>
      <c r="B284" s="37"/>
      <c r="D284" s="37"/>
      <c r="E284" s="34"/>
      <c r="F284" s="34"/>
      <c r="G284" s="34"/>
      <c r="H284" s="38"/>
      <c r="I284" s="38"/>
      <c r="J284" s="38"/>
      <c r="K284" s="38"/>
    </row>
    <row r="285" spans="1:11" ht="15.75" customHeight="1">
      <c r="A285" s="37"/>
      <c r="B285" s="37"/>
      <c r="D285" s="37"/>
      <c r="E285" s="34"/>
      <c r="F285" s="34"/>
      <c r="G285" s="34"/>
      <c r="H285" s="38"/>
      <c r="I285" s="38"/>
      <c r="J285" s="38"/>
      <c r="K285" s="38"/>
    </row>
    <row r="286" spans="1:11" ht="15.75" customHeight="1">
      <c r="A286" s="37"/>
      <c r="B286" s="37"/>
      <c r="D286" s="37"/>
      <c r="E286" s="34"/>
      <c r="F286" s="34"/>
      <c r="G286" s="34"/>
      <c r="H286" s="38"/>
      <c r="I286" s="38"/>
      <c r="J286" s="38"/>
      <c r="K286" s="38"/>
    </row>
    <row r="287" spans="1:11" ht="15.75" customHeight="1">
      <c r="A287" s="37"/>
      <c r="B287" s="37"/>
      <c r="D287" s="37"/>
      <c r="E287" s="34"/>
      <c r="F287" s="34"/>
      <c r="G287" s="34"/>
      <c r="H287" s="38"/>
      <c r="I287" s="38"/>
      <c r="J287" s="38"/>
      <c r="K287" s="38"/>
    </row>
    <row r="288" spans="1:11" ht="15.75" customHeight="1">
      <c r="A288" s="37"/>
      <c r="B288" s="37"/>
      <c r="D288" s="37"/>
      <c r="E288" s="34"/>
      <c r="F288" s="34"/>
      <c r="G288" s="34"/>
      <c r="H288" s="38"/>
      <c r="I288" s="38"/>
      <c r="J288" s="38"/>
      <c r="K288" s="38"/>
    </row>
    <row r="289" spans="1:11" ht="15.75" customHeight="1">
      <c r="A289" s="37"/>
      <c r="B289" s="37"/>
      <c r="D289" s="37"/>
      <c r="E289" s="34"/>
      <c r="F289" s="34"/>
      <c r="G289" s="34"/>
      <c r="H289" s="38"/>
      <c r="I289" s="38"/>
      <c r="J289" s="38"/>
      <c r="K289" s="38"/>
    </row>
    <row r="290" spans="1:11" ht="15.75" customHeight="1">
      <c r="A290" s="37"/>
      <c r="B290" s="37"/>
      <c r="D290" s="37"/>
      <c r="E290" s="34"/>
      <c r="F290" s="34"/>
      <c r="G290" s="34"/>
      <c r="H290" s="38"/>
      <c r="I290" s="38"/>
      <c r="J290" s="38"/>
      <c r="K290" s="38"/>
    </row>
    <row r="291" spans="1:11" ht="15.75" customHeight="1">
      <c r="A291" s="37"/>
      <c r="B291" s="37"/>
      <c r="D291" s="37"/>
      <c r="E291" s="34"/>
      <c r="F291" s="34"/>
      <c r="G291" s="34"/>
      <c r="H291" s="38"/>
      <c r="I291" s="38"/>
      <c r="J291" s="38"/>
      <c r="K291" s="38"/>
    </row>
    <row r="292" spans="1:11" ht="15.75" customHeight="1">
      <c r="A292" s="37"/>
      <c r="B292" s="37"/>
      <c r="D292" s="37"/>
      <c r="E292" s="34"/>
      <c r="F292" s="34"/>
      <c r="G292" s="34"/>
      <c r="H292" s="38"/>
      <c r="I292" s="38"/>
      <c r="J292" s="38"/>
      <c r="K292" s="38"/>
    </row>
    <row r="293" spans="1:11" ht="15.75" customHeight="1">
      <c r="A293" s="37"/>
      <c r="B293" s="37"/>
      <c r="D293" s="37"/>
      <c r="E293" s="34"/>
      <c r="F293" s="34"/>
      <c r="G293" s="34"/>
      <c r="H293" s="38"/>
      <c r="I293" s="38"/>
      <c r="J293" s="38"/>
      <c r="K293" s="38"/>
    </row>
    <row r="294" spans="1:11" ht="15.75" customHeight="1">
      <c r="A294" s="37"/>
      <c r="B294" s="37"/>
      <c r="D294" s="37"/>
      <c r="E294" s="34"/>
      <c r="F294" s="34"/>
      <c r="G294" s="34"/>
      <c r="H294" s="38"/>
      <c r="I294" s="38"/>
      <c r="J294" s="38"/>
      <c r="K294" s="38"/>
    </row>
    <row r="295" spans="1:11" ht="15.75" customHeight="1">
      <c r="A295" s="37"/>
      <c r="B295" s="37"/>
      <c r="D295" s="37"/>
      <c r="E295" s="34"/>
      <c r="F295" s="34"/>
      <c r="G295" s="34"/>
      <c r="H295" s="38"/>
      <c r="I295" s="38"/>
      <c r="J295" s="38"/>
      <c r="K295" s="38"/>
    </row>
    <row r="296" spans="1:11" ht="15.75" customHeight="1">
      <c r="A296" s="37"/>
      <c r="B296" s="37"/>
      <c r="D296" s="37"/>
      <c r="E296" s="34"/>
      <c r="F296" s="34"/>
      <c r="G296" s="34"/>
      <c r="H296" s="38"/>
      <c r="I296" s="38"/>
      <c r="J296" s="38"/>
      <c r="K296" s="38"/>
    </row>
    <row r="297" spans="1:11" ht="15.75" customHeight="1">
      <c r="A297" s="37"/>
      <c r="B297" s="37"/>
      <c r="D297" s="37"/>
      <c r="E297" s="34"/>
      <c r="F297" s="34"/>
      <c r="G297" s="34"/>
      <c r="H297" s="38"/>
      <c r="I297" s="38"/>
      <c r="J297" s="38"/>
      <c r="K297" s="38"/>
    </row>
    <row r="298" spans="1:11" ht="15.75" customHeight="1">
      <c r="A298" s="37"/>
      <c r="B298" s="37"/>
      <c r="D298" s="37"/>
      <c r="E298" s="34"/>
      <c r="F298" s="34"/>
      <c r="G298" s="34"/>
      <c r="H298" s="38"/>
      <c r="I298" s="38"/>
      <c r="J298" s="38"/>
      <c r="K298" s="38"/>
    </row>
    <row r="299" spans="1:11" ht="15.75" customHeight="1">
      <c r="A299" s="37"/>
      <c r="B299" s="37"/>
      <c r="D299" s="37"/>
      <c r="E299" s="34"/>
      <c r="F299" s="34"/>
      <c r="G299" s="34"/>
      <c r="H299" s="38"/>
      <c r="I299" s="38"/>
      <c r="J299" s="38"/>
      <c r="K299" s="38"/>
    </row>
    <row r="300" spans="1:11" ht="15.75" customHeight="1">
      <c r="A300" s="37"/>
      <c r="B300" s="37"/>
      <c r="D300" s="37"/>
      <c r="E300" s="34"/>
      <c r="F300" s="34"/>
      <c r="G300" s="34"/>
      <c r="H300" s="38"/>
      <c r="I300" s="38"/>
      <c r="J300" s="38"/>
      <c r="K300" s="38"/>
    </row>
    <row r="301" spans="1:11" ht="15.75" customHeight="1">
      <c r="A301" s="37"/>
      <c r="B301" s="37"/>
      <c r="D301" s="37"/>
      <c r="E301" s="34"/>
      <c r="F301" s="34"/>
      <c r="G301" s="34"/>
      <c r="H301" s="38"/>
      <c r="I301" s="38"/>
      <c r="J301" s="38"/>
      <c r="K301" s="38"/>
    </row>
    <row r="302" spans="1:11" ht="15.75" customHeight="1">
      <c r="A302" s="37"/>
      <c r="B302" s="37"/>
      <c r="D302" s="37"/>
      <c r="E302" s="34"/>
      <c r="F302" s="34"/>
      <c r="G302" s="34"/>
      <c r="H302" s="38"/>
      <c r="I302" s="38"/>
      <c r="J302" s="38"/>
      <c r="K302" s="38"/>
    </row>
    <row r="303" spans="1:11" ht="15.75" customHeight="1">
      <c r="A303" s="37"/>
      <c r="B303" s="37"/>
      <c r="D303" s="37"/>
      <c r="E303" s="34"/>
      <c r="F303" s="34"/>
      <c r="G303" s="34"/>
      <c r="H303" s="38"/>
      <c r="I303" s="38"/>
      <c r="J303" s="38"/>
      <c r="K303" s="38"/>
    </row>
    <row r="304" spans="1:11" ht="15.75" customHeight="1">
      <c r="A304" s="37"/>
      <c r="B304" s="37"/>
      <c r="D304" s="37"/>
      <c r="E304" s="34"/>
      <c r="F304" s="34"/>
      <c r="G304" s="34"/>
      <c r="H304" s="38"/>
      <c r="I304" s="38"/>
      <c r="J304" s="38"/>
      <c r="K304" s="38"/>
    </row>
    <row r="305" spans="1:11" ht="15.75" customHeight="1">
      <c r="A305" s="37"/>
      <c r="B305" s="37"/>
      <c r="D305" s="37"/>
      <c r="E305" s="34"/>
      <c r="F305" s="34"/>
      <c r="G305" s="34"/>
      <c r="H305" s="38"/>
      <c r="I305" s="38"/>
      <c r="J305" s="38"/>
      <c r="K305" s="38"/>
    </row>
    <row r="306" spans="1:11" ht="15.75" customHeight="1">
      <c r="A306" s="37"/>
      <c r="B306" s="37"/>
      <c r="D306" s="37"/>
      <c r="E306" s="34"/>
      <c r="F306" s="34"/>
      <c r="G306" s="34"/>
      <c r="H306" s="38"/>
      <c r="I306" s="38"/>
      <c r="J306" s="38"/>
      <c r="K306" s="38"/>
    </row>
    <row r="307" spans="1:11" ht="15.75" customHeight="1">
      <c r="A307" s="37"/>
      <c r="B307" s="37"/>
      <c r="D307" s="37"/>
      <c r="E307" s="34"/>
      <c r="F307" s="34"/>
      <c r="G307" s="34"/>
      <c r="H307" s="38"/>
      <c r="I307" s="38"/>
      <c r="J307" s="38"/>
      <c r="K307" s="38"/>
    </row>
    <row r="308" spans="1:11" ht="15.75" customHeight="1">
      <c r="A308" s="37"/>
      <c r="B308" s="37"/>
      <c r="D308" s="37"/>
      <c r="E308" s="34"/>
      <c r="F308" s="34"/>
      <c r="G308" s="34"/>
      <c r="H308" s="38"/>
      <c r="I308" s="38"/>
      <c r="J308" s="38"/>
      <c r="K308" s="38"/>
    </row>
    <row r="309" spans="1:11" ht="15.75" customHeight="1">
      <c r="A309" s="37"/>
      <c r="B309" s="37"/>
      <c r="D309" s="37"/>
      <c r="E309" s="34"/>
      <c r="F309" s="34"/>
      <c r="G309" s="34"/>
      <c r="H309" s="38"/>
      <c r="I309" s="38"/>
      <c r="J309" s="38"/>
      <c r="K309" s="38"/>
    </row>
    <row r="310" spans="1:11" ht="15.75" customHeight="1">
      <c r="A310" s="37"/>
      <c r="B310" s="37"/>
      <c r="D310" s="37"/>
      <c r="E310" s="34"/>
      <c r="F310" s="34"/>
      <c r="G310" s="34"/>
      <c r="H310" s="38"/>
      <c r="I310" s="38"/>
      <c r="J310" s="38"/>
      <c r="K310" s="38"/>
    </row>
    <row r="311" spans="1:11" ht="15.75" customHeight="1">
      <c r="A311" s="37"/>
      <c r="B311" s="37"/>
      <c r="D311" s="37"/>
      <c r="E311" s="34"/>
      <c r="F311" s="34"/>
      <c r="G311" s="34"/>
      <c r="H311" s="38"/>
      <c r="I311" s="38"/>
      <c r="J311" s="38"/>
      <c r="K311" s="38"/>
    </row>
    <row r="312" spans="1:11" ht="15.75" customHeight="1">
      <c r="A312" s="37"/>
      <c r="B312" s="37"/>
      <c r="D312" s="37"/>
      <c r="E312" s="34"/>
      <c r="F312" s="34"/>
      <c r="G312" s="34"/>
      <c r="H312" s="38"/>
      <c r="I312" s="38"/>
      <c r="J312" s="38"/>
      <c r="K312" s="38"/>
    </row>
    <row r="313" spans="1:11" ht="15.75" customHeight="1">
      <c r="A313" s="37"/>
      <c r="B313" s="37"/>
      <c r="D313" s="37"/>
      <c r="E313" s="34"/>
      <c r="F313" s="34"/>
      <c r="G313" s="34"/>
      <c r="H313" s="38"/>
      <c r="I313" s="38"/>
      <c r="J313" s="38"/>
      <c r="K313" s="38"/>
    </row>
    <row r="314" spans="1:11" ht="15.75" customHeight="1">
      <c r="A314" s="37"/>
      <c r="B314" s="37"/>
      <c r="D314" s="37"/>
      <c r="E314" s="34"/>
      <c r="F314" s="34"/>
      <c r="G314" s="34"/>
      <c r="H314" s="38"/>
      <c r="I314" s="38"/>
      <c r="J314" s="38"/>
      <c r="K314" s="38"/>
    </row>
    <row r="315" spans="1:11" ht="15.75" customHeight="1">
      <c r="A315" s="37"/>
      <c r="B315" s="37"/>
      <c r="D315" s="37"/>
      <c r="E315" s="34"/>
      <c r="F315" s="34"/>
      <c r="G315" s="34"/>
      <c r="H315" s="38"/>
      <c r="I315" s="38"/>
      <c r="J315" s="38"/>
      <c r="K315" s="38"/>
    </row>
    <row r="316" spans="1:11" ht="15.75" customHeight="1">
      <c r="A316" s="37"/>
      <c r="B316" s="37"/>
      <c r="D316" s="37"/>
      <c r="E316" s="34"/>
      <c r="F316" s="34"/>
      <c r="G316" s="34"/>
      <c r="H316" s="38"/>
      <c r="I316" s="38"/>
      <c r="J316" s="38"/>
      <c r="K316" s="38"/>
    </row>
    <row r="317" spans="1:11" ht="15.75" customHeight="1">
      <c r="A317" s="37"/>
      <c r="B317" s="37"/>
      <c r="D317" s="37"/>
      <c r="E317" s="34"/>
      <c r="F317" s="34"/>
      <c r="G317" s="34"/>
      <c r="H317" s="38"/>
      <c r="I317" s="38"/>
      <c r="J317" s="38"/>
      <c r="K317" s="38"/>
    </row>
    <row r="318" spans="1:11" ht="15.75" customHeight="1">
      <c r="A318" s="37"/>
      <c r="B318" s="37"/>
      <c r="D318" s="37"/>
      <c r="E318" s="34"/>
      <c r="F318" s="34"/>
      <c r="G318" s="34"/>
      <c r="H318" s="38"/>
      <c r="I318" s="38"/>
      <c r="J318" s="38"/>
      <c r="K318" s="38"/>
    </row>
    <row r="319" spans="1:11" ht="15.75" customHeight="1">
      <c r="A319" s="37"/>
      <c r="B319" s="37"/>
      <c r="D319" s="37"/>
      <c r="E319" s="34"/>
      <c r="F319" s="34"/>
      <c r="G319" s="34"/>
      <c r="H319" s="38"/>
      <c r="I319" s="38"/>
      <c r="J319" s="38"/>
      <c r="K319" s="38"/>
    </row>
    <row r="320" spans="1:11" ht="15.75" customHeight="1">
      <c r="A320" s="37"/>
      <c r="B320" s="37"/>
      <c r="D320" s="37"/>
      <c r="E320" s="34"/>
      <c r="F320" s="34"/>
      <c r="G320" s="34"/>
      <c r="H320" s="38"/>
      <c r="I320" s="38"/>
      <c r="J320" s="38"/>
      <c r="K320" s="38"/>
    </row>
    <row r="321" spans="1:11" ht="15.75" customHeight="1">
      <c r="A321" s="37"/>
      <c r="B321" s="37"/>
      <c r="D321" s="37"/>
      <c r="E321" s="34"/>
      <c r="F321" s="34"/>
      <c r="G321" s="34"/>
      <c r="H321" s="38"/>
      <c r="I321" s="38"/>
      <c r="J321" s="38"/>
      <c r="K321" s="38"/>
    </row>
    <row r="322" spans="1:11" ht="15.75" customHeight="1">
      <c r="A322" s="37"/>
      <c r="B322" s="37"/>
      <c r="D322" s="37"/>
      <c r="E322" s="34"/>
      <c r="F322" s="34"/>
      <c r="G322" s="34"/>
      <c r="H322" s="38"/>
      <c r="I322" s="38"/>
      <c r="J322" s="38"/>
      <c r="K322" s="38"/>
    </row>
    <row r="323" spans="1:11" ht="15.75" customHeight="1">
      <c r="A323" s="37"/>
      <c r="B323" s="37"/>
      <c r="D323" s="37"/>
      <c r="E323" s="34"/>
      <c r="F323" s="34"/>
      <c r="G323" s="34"/>
      <c r="H323" s="38"/>
      <c r="I323" s="38"/>
      <c r="J323" s="38"/>
      <c r="K323" s="38"/>
    </row>
    <row r="324" spans="1:11" ht="15.75" customHeight="1">
      <c r="A324" s="37"/>
      <c r="B324" s="37"/>
      <c r="D324" s="37"/>
      <c r="E324" s="34"/>
      <c r="F324" s="34"/>
      <c r="G324" s="34"/>
      <c r="H324" s="38"/>
      <c r="I324" s="38"/>
      <c r="J324" s="38"/>
      <c r="K324" s="38"/>
    </row>
    <row r="325" spans="1:11" ht="15.75" customHeight="1">
      <c r="A325" s="37"/>
      <c r="B325" s="37"/>
      <c r="D325" s="37"/>
      <c r="E325" s="34"/>
      <c r="F325" s="34"/>
      <c r="G325" s="34"/>
      <c r="H325" s="38"/>
      <c r="I325" s="38"/>
      <c r="J325" s="38"/>
      <c r="K325" s="38"/>
    </row>
    <row r="326" spans="1:11" ht="15.75" customHeight="1">
      <c r="A326" s="37"/>
      <c r="B326" s="37"/>
      <c r="D326" s="37"/>
      <c r="E326" s="34"/>
      <c r="F326" s="34"/>
      <c r="G326" s="34"/>
      <c r="H326" s="38"/>
      <c r="I326" s="38"/>
      <c r="J326" s="38"/>
      <c r="K326" s="38"/>
    </row>
    <row r="327" spans="1:11" ht="15.75" customHeight="1">
      <c r="A327" s="37"/>
      <c r="B327" s="37"/>
      <c r="D327" s="37"/>
      <c r="E327" s="34"/>
      <c r="F327" s="34"/>
      <c r="G327" s="34"/>
      <c r="H327" s="38"/>
      <c r="I327" s="38"/>
      <c r="J327" s="38"/>
      <c r="K327" s="38"/>
    </row>
    <row r="328" spans="1:11" ht="15.75" customHeight="1">
      <c r="A328" s="37"/>
      <c r="B328" s="37"/>
      <c r="D328" s="37"/>
      <c r="E328" s="34"/>
      <c r="F328" s="34"/>
      <c r="G328" s="34"/>
      <c r="H328" s="38"/>
      <c r="I328" s="38"/>
      <c r="J328" s="38"/>
      <c r="K328" s="38"/>
    </row>
    <row r="329" spans="1:11" ht="15.75" customHeight="1">
      <c r="A329" s="37"/>
      <c r="B329" s="37"/>
      <c r="D329" s="37"/>
      <c r="E329" s="34"/>
      <c r="F329" s="34"/>
      <c r="G329" s="34"/>
      <c r="H329" s="38"/>
      <c r="I329" s="38"/>
      <c r="J329" s="38"/>
      <c r="K329" s="38"/>
    </row>
    <row r="330" spans="1:11" ht="15.75" customHeight="1">
      <c r="A330" s="37"/>
      <c r="B330" s="37"/>
      <c r="D330" s="37"/>
      <c r="E330" s="34"/>
      <c r="F330" s="34"/>
      <c r="G330" s="34"/>
      <c r="H330" s="38"/>
      <c r="I330" s="38"/>
      <c r="J330" s="38"/>
      <c r="K330" s="38"/>
    </row>
    <row r="331" spans="1:11" ht="15.75" customHeight="1">
      <c r="A331" s="37"/>
      <c r="B331" s="37"/>
      <c r="D331" s="37"/>
      <c r="E331" s="34"/>
      <c r="F331" s="34"/>
      <c r="G331" s="34"/>
      <c r="H331" s="38"/>
      <c r="I331" s="38"/>
      <c r="J331" s="38"/>
      <c r="K331" s="38"/>
    </row>
    <row r="332" spans="1:11" ht="15.75" customHeight="1">
      <c r="A332" s="37"/>
      <c r="B332" s="37"/>
      <c r="D332" s="37"/>
      <c r="E332" s="34"/>
      <c r="F332" s="34"/>
      <c r="G332" s="34"/>
      <c r="H332" s="38"/>
      <c r="I332" s="38"/>
      <c r="J332" s="38"/>
      <c r="K332" s="38"/>
    </row>
    <row r="333" spans="1:11" ht="15.75" customHeight="1">
      <c r="A333" s="37"/>
      <c r="B333" s="37"/>
      <c r="D333" s="37"/>
      <c r="E333" s="34"/>
      <c r="F333" s="34"/>
      <c r="G333" s="34"/>
      <c r="H333" s="38"/>
      <c r="I333" s="38"/>
      <c r="J333" s="38"/>
      <c r="K333" s="38"/>
    </row>
    <row r="334" spans="1:11" ht="15.75" customHeight="1">
      <c r="A334" s="37"/>
      <c r="B334" s="37"/>
      <c r="D334" s="37"/>
      <c r="E334" s="34"/>
      <c r="F334" s="34"/>
      <c r="G334" s="34"/>
      <c r="H334" s="38"/>
      <c r="I334" s="38"/>
      <c r="J334" s="38"/>
      <c r="K334" s="38"/>
    </row>
    <row r="335" spans="1:11" ht="15.75" customHeight="1">
      <c r="A335" s="37"/>
      <c r="B335" s="37"/>
      <c r="D335" s="37"/>
      <c r="E335" s="34"/>
      <c r="F335" s="34"/>
      <c r="G335" s="34"/>
      <c r="H335" s="38"/>
      <c r="I335" s="38"/>
      <c r="J335" s="38"/>
      <c r="K335" s="38"/>
    </row>
    <row r="336" spans="1:11" ht="15.75" customHeight="1">
      <c r="A336" s="37"/>
      <c r="B336" s="37"/>
      <c r="D336" s="37"/>
      <c r="E336" s="34"/>
      <c r="F336" s="34"/>
      <c r="G336" s="34"/>
      <c r="H336" s="38"/>
      <c r="I336" s="38"/>
      <c r="J336" s="38"/>
      <c r="K336" s="38"/>
    </row>
    <row r="337" spans="1:11" ht="15.75" customHeight="1">
      <c r="A337" s="37"/>
      <c r="B337" s="37"/>
      <c r="D337" s="37"/>
      <c r="E337" s="34"/>
      <c r="F337" s="34"/>
      <c r="G337" s="34"/>
      <c r="H337" s="38"/>
      <c r="I337" s="38"/>
      <c r="J337" s="38"/>
      <c r="K337" s="38"/>
    </row>
    <row r="338" spans="1:11" ht="15.75" customHeight="1">
      <c r="A338" s="37"/>
      <c r="B338" s="37"/>
      <c r="D338" s="37"/>
      <c r="E338" s="34"/>
      <c r="F338" s="34"/>
      <c r="G338" s="34"/>
      <c r="H338" s="38"/>
      <c r="I338" s="38"/>
      <c r="J338" s="38"/>
      <c r="K338" s="38"/>
    </row>
    <row r="339" spans="1:11" ht="15.75" customHeight="1">
      <c r="A339" s="37"/>
      <c r="B339" s="37"/>
      <c r="D339" s="37"/>
      <c r="E339" s="34"/>
      <c r="F339" s="34"/>
      <c r="G339" s="34"/>
      <c r="H339" s="38"/>
      <c r="I339" s="38"/>
      <c r="J339" s="38"/>
      <c r="K339" s="38"/>
    </row>
    <row r="340" spans="1:11" ht="15.75" customHeight="1">
      <c r="A340" s="37"/>
      <c r="B340" s="37"/>
      <c r="D340" s="37"/>
      <c r="E340" s="34"/>
      <c r="F340" s="34"/>
      <c r="G340" s="34"/>
      <c r="H340" s="38"/>
      <c r="I340" s="38"/>
      <c r="J340" s="38"/>
      <c r="K340" s="38"/>
    </row>
    <row r="341" spans="1:11" ht="15.75" customHeight="1">
      <c r="A341" s="37"/>
      <c r="B341" s="37"/>
      <c r="D341" s="37"/>
      <c r="E341" s="34"/>
      <c r="F341" s="34"/>
      <c r="G341" s="34"/>
      <c r="H341" s="38"/>
      <c r="I341" s="38"/>
      <c r="J341" s="38"/>
      <c r="K341" s="38"/>
    </row>
    <row r="342" spans="1:11" ht="15.75" customHeight="1">
      <c r="A342" s="37"/>
      <c r="B342" s="37"/>
      <c r="D342" s="37"/>
      <c r="E342" s="34"/>
      <c r="F342" s="34"/>
      <c r="G342" s="34"/>
      <c r="H342" s="38"/>
      <c r="I342" s="38"/>
      <c r="J342" s="38"/>
      <c r="K342" s="38"/>
    </row>
    <row r="343" spans="1:11" ht="15.75" customHeight="1">
      <c r="A343" s="37"/>
      <c r="B343" s="37"/>
      <c r="D343" s="37"/>
      <c r="E343" s="34"/>
      <c r="F343" s="34"/>
      <c r="G343" s="34"/>
      <c r="H343" s="38"/>
      <c r="I343" s="38"/>
      <c r="J343" s="38"/>
      <c r="K343" s="38"/>
    </row>
    <row r="344" spans="1:11" ht="15.75" customHeight="1">
      <c r="A344" s="37"/>
      <c r="B344" s="37"/>
      <c r="D344" s="37"/>
      <c r="E344" s="34"/>
      <c r="F344" s="34"/>
      <c r="G344" s="34"/>
      <c r="H344" s="38"/>
      <c r="I344" s="38"/>
      <c r="J344" s="38"/>
      <c r="K344" s="38"/>
    </row>
    <row r="345" spans="1:11" ht="15.75" customHeight="1">
      <c r="A345" s="37"/>
      <c r="B345" s="37"/>
      <c r="D345" s="37"/>
      <c r="E345" s="34"/>
      <c r="F345" s="34"/>
      <c r="G345" s="34"/>
      <c r="H345" s="38"/>
      <c r="I345" s="38"/>
      <c r="J345" s="38"/>
      <c r="K345" s="38"/>
    </row>
    <row r="346" spans="1:11" ht="15.75" customHeight="1">
      <c r="A346" s="37"/>
      <c r="B346" s="37"/>
      <c r="D346" s="37"/>
      <c r="E346" s="34"/>
      <c r="F346" s="34"/>
      <c r="G346" s="34"/>
      <c r="H346" s="38"/>
      <c r="I346" s="38"/>
      <c r="J346" s="38"/>
      <c r="K346" s="38"/>
    </row>
    <row r="347" spans="1:11" ht="15.75" customHeight="1">
      <c r="A347" s="37"/>
      <c r="B347" s="37"/>
      <c r="D347" s="37"/>
      <c r="E347" s="34"/>
      <c r="F347" s="34"/>
      <c r="G347" s="34"/>
      <c r="H347" s="38"/>
      <c r="I347" s="38"/>
      <c r="J347" s="38"/>
      <c r="K347" s="38"/>
    </row>
    <row r="348" spans="1:11" ht="15.75" customHeight="1">
      <c r="A348" s="37"/>
      <c r="B348" s="37"/>
      <c r="D348" s="37"/>
      <c r="E348" s="34"/>
      <c r="F348" s="34"/>
      <c r="G348" s="34"/>
      <c r="H348" s="38"/>
      <c r="I348" s="38"/>
      <c r="J348" s="38"/>
      <c r="K348" s="38"/>
    </row>
    <row r="349" spans="1:11" ht="15.75" customHeight="1">
      <c r="A349" s="37"/>
      <c r="B349" s="37"/>
      <c r="D349" s="37"/>
      <c r="E349" s="34"/>
      <c r="F349" s="34"/>
      <c r="G349" s="34"/>
      <c r="H349" s="38"/>
      <c r="I349" s="38"/>
      <c r="J349" s="38"/>
      <c r="K349" s="38"/>
    </row>
    <row r="350" spans="1:11" ht="15.75" customHeight="1">
      <c r="A350" s="37"/>
      <c r="B350" s="37"/>
      <c r="D350" s="37"/>
      <c r="E350" s="34"/>
      <c r="F350" s="34"/>
      <c r="G350" s="34"/>
      <c r="H350" s="38"/>
      <c r="I350" s="38"/>
      <c r="J350" s="38"/>
      <c r="K350" s="38"/>
    </row>
    <row r="351" spans="1:11" ht="15.75" customHeight="1">
      <c r="A351" s="37"/>
      <c r="B351" s="37"/>
      <c r="D351" s="37"/>
      <c r="E351" s="34"/>
      <c r="F351" s="34"/>
      <c r="G351" s="34"/>
      <c r="H351" s="38"/>
      <c r="I351" s="38"/>
      <c r="J351" s="38"/>
      <c r="K351" s="38"/>
    </row>
    <row r="352" spans="1:11" ht="15.75" customHeight="1">
      <c r="A352" s="37"/>
      <c r="B352" s="37"/>
      <c r="D352" s="37"/>
      <c r="E352" s="34"/>
      <c r="F352" s="34"/>
      <c r="G352" s="34"/>
      <c r="H352" s="38"/>
      <c r="I352" s="38"/>
      <c r="J352" s="38"/>
      <c r="K352" s="38"/>
    </row>
    <row r="353" spans="1:11" ht="15.75" customHeight="1">
      <c r="A353" s="37"/>
      <c r="B353" s="37"/>
      <c r="D353" s="37"/>
      <c r="E353" s="34"/>
      <c r="F353" s="34"/>
      <c r="G353" s="34"/>
      <c r="H353" s="38"/>
      <c r="I353" s="38"/>
      <c r="J353" s="38"/>
      <c r="K353" s="38"/>
    </row>
    <row r="354" spans="1:11" ht="15.75" customHeight="1">
      <c r="A354" s="37"/>
      <c r="B354" s="37"/>
      <c r="D354" s="37"/>
      <c r="E354" s="34"/>
      <c r="F354" s="34"/>
      <c r="G354" s="34"/>
      <c r="H354" s="38"/>
      <c r="I354" s="38"/>
      <c r="J354" s="38"/>
      <c r="K354" s="38"/>
    </row>
    <row r="355" spans="1:11" ht="15.75" customHeight="1">
      <c r="A355" s="37"/>
      <c r="B355" s="37"/>
      <c r="D355" s="37"/>
      <c r="E355" s="34"/>
      <c r="F355" s="34"/>
      <c r="G355" s="34"/>
      <c r="H355" s="38"/>
      <c r="I355" s="38"/>
      <c r="J355" s="38"/>
      <c r="K355" s="38"/>
    </row>
    <row r="356" spans="1:11" ht="15.75" customHeight="1">
      <c r="A356" s="37"/>
      <c r="B356" s="37"/>
      <c r="D356" s="37"/>
      <c r="E356" s="34"/>
      <c r="F356" s="34"/>
      <c r="G356" s="34"/>
      <c r="H356" s="38"/>
      <c r="I356" s="38"/>
      <c r="J356" s="38"/>
      <c r="K356" s="38"/>
    </row>
    <row r="357" spans="1:11" ht="15.75" customHeight="1">
      <c r="A357" s="37"/>
      <c r="B357" s="37"/>
      <c r="D357" s="37"/>
      <c r="E357" s="34"/>
      <c r="F357" s="34"/>
      <c r="G357" s="34"/>
      <c r="H357" s="38"/>
      <c r="I357" s="38"/>
      <c r="J357" s="38"/>
      <c r="K357" s="38"/>
    </row>
    <row r="358" spans="1:11" ht="15.75" customHeight="1">
      <c r="A358" s="37"/>
      <c r="B358" s="37"/>
      <c r="D358" s="37"/>
      <c r="E358" s="34"/>
      <c r="F358" s="34"/>
      <c r="G358" s="34"/>
      <c r="H358" s="38"/>
      <c r="I358" s="38"/>
      <c r="J358" s="38"/>
      <c r="K358" s="38"/>
    </row>
    <row r="359" spans="1:11" ht="15.75" customHeight="1">
      <c r="A359" s="37"/>
      <c r="B359" s="37"/>
      <c r="D359" s="37"/>
      <c r="E359" s="34"/>
      <c r="F359" s="34"/>
      <c r="G359" s="34"/>
      <c r="H359" s="38"/>
      <c r="I359" s="38"/>
      <c r="J359" s="38"/>
      <c r="K359" s="38"/>
    </row>
    <row r="360" spans="1:11" ht="15.75" customHeight="1">
      <c r="A360" s="37"/>
      <c r="B360" s="37"/>
      <c r="D360" s="37"/>
      <c r="E360" s="34"/>
      <c r="F360" s="34"/>
      <c r="G360" s="34"/>
      <c r="H360" s="38"/>
      <c r="I360" s="38"/>
      <c r="J360" s="38"/>
      <c r="K360" s="38"/>
    </row>
    <row r="361" spans="1:11" ht="15.75" customHeight="1">
      <c r="A361" s="37"/>
      <c r="B361" s="37"/>
      <c r="D361" s="37"/>
      <c r="E361" s="34"/>
      <c r="F361" s="34"/>
      <c r="G361" s="34"/>
      <c r="H361" s="38"/>
      <c r="I361" s="38"/>
      <c r="J361" s="38"/>
      <c r="K361" s="38"/>
    </row>
    <row r="362" spans="1:11" ht="15.75" customHeight="1">
      <c r="A362" s="37"/>
      <c r="B362" s="37"/>
      <c r="D362" s="37"/>
      <c r="E362" s="34"/>
      <c r="F362" s="34"/>
      <c r="G362" s="34"/>
      <c r="H362" s="38"/>
      <c r="I362" s="38"/>
      <c r="J362" s="38"/>
      <c r="K362" s="38"/>
    </row>
    <row r="363" spans="1:11" ht="15.75" customHeight="1">
      <c r="A363" s="37"/>
      <c r="B363" s="37"/>
      <c r="D363" s="37"/>
      <c r="E363" s="34"/>
      <c r="F363" s="34"/>
      <c r="G363" s="34"/>
      <c r="H363" s="38"/>
      <c r="I363" s="38"/>
      <c r="J363" s="38"/>
      <c r="K363" s="38"/>
    </row>
    <row r="364" spans="1:11" ht="15.75" customHeight="1">
      <c r="A364" s="37"/>
      <c r="B364" s="37"/>
      <c r="D364" s="37"/>
      <c r="E364" s="34"/>
      <c r="F364" s="34"/>
      <c r="G364" s="34"/>
      <c r="H364" s="38"/>
      <c r="I364" s="38"/>
      <c r="J364" s="38"/>
      <c r="K364" s="38"/>
    </row>
    <row r="365" spans="1:11" ht="15.75" customHeight="1">
      <c r="A365" s="37"/>
      <c r="B365" s="37"/>
      <c r="D365" s="37"/>
      <c r="E365" s="34"/>
      <c r="F365" s="34"/>
      <c r="G365" s="34"/>
      <c r="H365" s="38"/>
      <c r="I365" s="38"/>
      <c r="J365" s="38"/>
      <c r="K365" s="38"/>
    </row>
    <row r="366" spans="1:11" ht="15.75" customHeight="1">
      <c r="A366" s="37"/>
      <c r="B366" s="37"/>
      <c r="D366" s="37"/>
      <c r="E366" s="34"/>
      <c r="F366" s="34"/>
      <c r="G366" s="34"/>
      <c r="H366" s="38"/>
      <c r="I366" s="38"/>
      <c r="J366" s="38"/>
      <c r="K366" s="38"/>
    </row>
    <row r="367" spans="1:11" ht="15.75" customHeight="1">
      <c r="A367" s="37"/>
      <c r="B367" s="37"/>
      <c r="D367" s="37"/>
      <c r="E367" s="34"/>
      <c r="F367" s="34"/>
      <c r="G367" s="34"/>
      <c r="H367" s="38"/>
      <c r="I367" s="38"/>
      <c r="J367" s="38"/>
      <c r="K367" s="38"/>
    </row>
    <row r="368" spans="1:11" ht="15.75" customHeight="1">
      <c r="A368" s="37"/>
      <c r="B368" s="37"/>
      <c r="D368" s="37"/>
      <c r="E368" s="34"/>
      <c r="F368" s="34"/>
      <c r="G368" s="34"/>
      <c r="H368" s="38"/>
      <c r="I368" s="38"/>
      <c r="J368" s="38"/>
      <c r="K368" s="38"/>
    </row>
    <row r="369" spans="1:11" ht="15.75" customHeight="1">
      <c r="A369" s="37"/>
      <c r="B369" s="37"/>
      <c r="D369" s="37"/>
      <c r="E369" s="34"/>
      <c r="F369" s="34"/>
      <c r="G369" s="34"/>
      <c r="H369" s="38"/>
      <c r="I369" s="38"/>
      <c r="J369" s="38"/>
      <c r="K369" s="38"/>
    </row>
    <row r="370" spans="1:11" ht="15.75" customHeight="1">
      <c r="A370" s="37"/>
      <c r="B370" s="37"/>
      <c r="D370" s="37"/>
      <c r="E370" s="34"/>
      <c r="F370" s="34"/>
      <c r="G370" s="34"/>
      <c r="H370" s="38"/>
      <c r="I370" s="38"/>
      <c r="J370" s="38"/>
      <c r="K370" s="38"/>
    </row>
    <row r="371" spans="1:11" ht="15.75" customHeight="1">
      <c r="A371" s="37"/>
      <c r="B371" s="37"/>
      <c r="D371" s="37"/>
      <c r="E371" s="34"/>
      <c r="F371" s="34"/>
      <c r="G371" s="34"/>
      <c r="H371" s="38"/>
      <c r="I371" s="38"/>
      <c r="J371" s="38"/>
      <c r="K371" s="38"/>
    </row>
    <row r="372" spans="1:11" ht="15.75" customHeight="1">
      <c r="A372" s="37"/>
      <c r="B372" s="37"/>
      <c r="D372" s="37"/>
      <c r="E372" s="34"/>
      <c r="F372" s="34"/>
      <c r="G372" s="34"/>
      <c r="H372" s="38"/>
      <c r="I372" s="38"/>
      <c r="J372" s="38"/>
      <c r="K372" s="38"/>
    </row>
    <row r="373" spans="1:11" ht="15.75" customHeight="1">
      <c r="A373" s="37"/>
      <c r="B373" s="37"/>
      <c r="D373" s="37"/>
      <c r="E373" s="34"/>
      <c r="F373" s="34"/>
      <c r="G373" s="34"/>
      <c r="H373" s="38"/>
      <c r="I373" s="38"/>
      <c r="J373" s="38"/>
      <c r="K373" s="38"/>
    </row>
    <row r="374" spans="1:11" ht="15.75" customHeight="1">
      <c r="A374" s="37"/>
      <c r="B374" s="37"/>
      <c r="D374" s="37"/>
      <c r="E374" s="34"/>
      <c r="F374" s="34"/>
      <c r="G374" s="34"/>
      <c r="H374" s="38"/>
      <c r="I374" s="38"/>
      <c r="J374" s="38"/>
      <c r="K374" s="38"/>
    </row>
    <row r="375" spans="1:11" ht="15.75" customHeight="1">
      <c r="A375" s="37"/>
      <c r="B375" s="37"/>
      <c r="D375" s="37"/>
      <c r="E375" s="34"/>
      <c r="F375" s="34"/>
      <c r="G375" s="34"/>
      <c r="H375" s="38"/>
      <c r="I375" s="38"/>
      <c r="J375" s="38"/>
      <c r="K375" s="38"/>
    </row>
    <row r="376" spans="1:11" ht="15.75" customHeight="1">
      <c r="A376" s="37"/>
      <c r="B376" s="37"/>
      <c r="D376" s="37"/>
      <c r="E376" s="34"/>
      <c r="F376" s="34"/>
      <c r="G376" s="34"/>
      <c r="H376" s="38"/>
      <c r="I376" s="38"/>
      <c r="J376" s="38"/>
      <c r="K376" s="38"/>
    </row>
    <row r="377" spans="1:11" ht="15.75" customHeight="1">
      <c r="A377" s="37"/>
      <c r="B377" s="37"/>
      <c r="D377" s="37"/>
      <c r="E377" s="34"/>
      <c r="F377" s="34"/>
      <c r="G377" s="34"/>
      <c r="H377" s="38"/>
      <c r="I377" s="38"/>
      <c r="J377" s="38"/>
      <c r="K377" s="38"/>
    </row>
    <row r="378" spans="1:11" ht="15.75" customHeight="1">
      <c r="A378" s="37"/>
      <c r="B378" s="37"/>
      <c r="D378" s="37"/>
      <c r="E378" s="34"/>
      <c r="F378" s="34"/>
      <c r="G378" s="34"/>
      <c r="H378" s="38"/>
      <c r="I378" s="38"/>
      <c r="J378" s="38"/>
      <c r="K378" s="38"/>
    </row>
    <row r="379" spans="1:11" ht="15.75" customHeight="1">
      <c r="A379" s="37"/>
      <c r="B379" s="37"/>
      <c r="D379" s="37"/>
      <c r="E379" s="34"/>
      <c r="F379" s="34"/>
      <c r="G379" s="34"/>
      <c r="H379" s="38"/>
      <c r="I379" s="38"/>
      <c r="J379" s="38"/>
      <c r="K379" s="38"/>
    </row>
    <row r="380" spans="1:11" ht="15.75" customHeight="1">
      <c r="A380" s="37"/>
      <c r="B380" s="37"/>
      <c r="D380" s="37"/>
      <c r="E380" s="34"/>
      <c r="F380" s="34"/>
      <c r="G380" s="34"/>
      <c r="H380" s="38"/>
      <c r="I380" s="38"/>
      <c r="J380" s="38"/>
      <c r="K380" s="38"/>
    </row>
    <row r="381" spans="1:11" ht="15.75" customHeight="1">
      <c r="A381" s="37"/>
      <c r="B381" s="37"/>
      <c r="D381" s="37"/>
      <c r="E381" s="34"/>
      <c r="F381" s="34"/>
      <c r="G381" s="34"/>
      <c r="H381" s="38"/>
      <c r="I381" s="38"/>
      <c r="J381" s="38"/>
      <c r="K381" s="38"/>
    </row>
    <row r="382" spans="1:11" ht="15.75" customHeight="1">
      <c r="A382" s="37"/>
      <c r="B382" s="37"/>
      <c r="D382" s="37"/>
      <c r="E382" s="34"/>
      <c r="F382" s="34"/>
      <c r="G382" s="34"/>
      <c r="H382" s="38"/>
      <c r="I382" s="38"/>
      <c r="J382" s="38"/>
      <c r="K382" s="38"/>
    </row>
    <row r="383" spans="1:11" ht="15.75" customHeight="1">
      <c r="A383" s="37"/>
      <c r="B383" s="37"/>
      <c r="D383" s="37"/>
      <c r="E383" s="34"/>
      <c r="F383" s="34"/>
      <c r="G383" s="34"/>
      <c r="H383" s="38"/>
      <c r="I383" s="38"/>
      <c r="J383" s="38"/>
      <c r="K383" s="38"/>
    </row>
    <row r="384" spans="1:11" ht="15.75" customHeight="1">
      <c r="A384" s="37"/>
      <c r="B384" s="37"/>
      <c r="D384" s="37"/>
      <c r="E384" s="34"/>
      <c r="F384" s="34"/>
      <c r="G384" s="34"/>
      <c r="H384" s="38"/>
      <c r="I384" s="38"/>
      <c r="J384" s="38"/>
      <c r="K384" s="38"/>
    </row>
    <row r="385" spans="1:11" ht="15.75" customHeight="1">
      <c r="A385" s="37"/>
      <c r="B385" s="37"/>
      <c r="D385" s="37"/>
      <c r="E385" s="34"/>
      <c r="F385" s="34"/>
      <c r="G385" s="34"/>
      <c r="H385" s="38"/>
      <c r="I385" s="38"/>
      <c r="J385" s="38"/>
      <c r="K385" s="38"/>
    </row>
    <row r="386" spans="1:11" ht="15.75" customHeight="1">
      <c r="A386" s="37"/>
      <c r="B386" s="37"/>
      <c r="D386" s="37"/>
      <c r="E386" s="34"/>
      <c r="F386" s="34"/>
      <c r="G386" s="34"/>
      <c r="H386" s="38"/>
      <c r="I386" s="38"/>
      <c r="J386" s="38"/>
      <c r="K386" s="38"/>
    </row>
    <row r="387" spans="1:11" ht="15.75" customHeight="1">
      <c r="A387" s="37"/>
      <c r="B387" s="37"/>
      <c r="D387" s="37"/>
      <c r="E387" s="34"/>
      <c r="F387" s="34"/>
      <c r="G387" s="34"/>
      <c r="H387" s="38"/>
      <c r="I387" s="38"/>
      <c r="J387" s="38"/>
      <c r="K387" s="38"/>
    </row>
    <row r="388" spans="1:11" ht="15.75" customHeight="1">
      <c r="A388" s="37"/>
      <c r="B388" s="37"/>
      <c r="D388" s="37"/>
      <c r="E388" s="34"/>
      <c r="F388" s="34"/>
      <c r="G388" s="34"/>
      <c r="H388" s="38"/>
      <c r="I388" s="38"/>
      <c r="J388" s="38"/>
      <c r="K388" s="38"/>
    </row>
    <row r="389" spans="1:11" ht="15.75" customHeight="1">
      <c r="A389" s="37"/>
      <c r="B389" s="37"/>
      <c r="D389" s="37"/>
      <c r="E389" s="34"/>
      <c r="F389" s="34"/>
      <c r="G389" s="34"/>
      <c r="H389" s="38"/>
      <c r="I389" s="38"/>
      <c r="J389" s="38"/>
      <c r="K389" s="38"/>
    </row>
    <row r="390" spans="1:11" ht="15.75" customHeight="1">
      <c r="A390" s="37"/>
      <c r="B390" s="37"/>
      <c r="D390" s="37"/>
      <c r="E390" s="34"/>
      <c r="F390" s="34"/>
      <c r="G390" s="34"/>
      <c r="H390" s="38"/>
      <c r="I390" s="38"/>
      <c r="J390" s="38"/>
      <c r="K390" s="38"/>
    </row>
    <row r="391" spans="1:11" ht="15.75" customHeight="1">
      <c r="A391" s="37"/>
      <c r="B391" s="37"/>
      <c r="D391" s="37"/>
      <c r="E391" s="34"/>
      <c r="F391" s="34"/>
      <c r="G391" s="34"/>
      <c r="H391" s="38"/>
      <c r="I391" s="38"/>
      <c r="J391" s="38"/>
      <c r="K391" s="38"/>
    </row>
    <row r="392" spans="1:11" ht="15.75" customHeight="1">
      <c r="A392" s="37"/>
      <c r="B392" s="37"/>
      <c r="D392" s="37"/>
      <c r="E392" s="34"/>
      <c r="F392" s="34"/>
      <c r="G392" s="34"/>
      <c r="H392" s="38"/>
      <c r="I392" s="38"/>
      <c r="J392" s="38"/>
      <c r="K392" s="38"/>
    </row>
    <row r="393" spans="1:11" ht="15.75" customHeight="1">
      <c r="A393" s="37"/>
      <c r="B393" s="37"/>
      <c r="D393" s="37"/>
      <c r="E393" s="34"/>
      <c r="F393" s="34"/>
      <c r="G393" s="34"/>
      <c r="H393" s="38"/>
      <c r="I393" s="38"/>
      <c r="J393" s="38"/>
      <c r="K393" s="38"/>
    </row>
    <row r="394" spans="1:11" ht="15.75" customHeight="1">
      <c r="A394" s="37"/>
      <c r="B394" s="37"/>
      <c r="D394" s="37"/>
      <c r="E394" s="34"/>
      <c r="F394" s="34"/>
      <c r="G394" s="34"/>
      <c r="H394" s="38"/>
      <c r="I394" s="38"/>
      <c r="J394" s="38"/>
      <c r="K394" s="38"/>
    </row>
    <row r="395" spans="1:11" ht="15.75" customHeight="1">
      <c r="A395" s="37"/>
      <c r="B395" s="37"/>
      <c r="D395" s="37"/>
      <c r="E395" s="34"/>
      <c r="F395" s="34"/>
      <c r="G395" s="34"/>
      <c r="H395" s="38"/>
      <c r="I395" s="38"/>
      <c r="J395" s="38"/>
      <c r="K395" s="38"/>
    </row>
    <row r="396" spans="1:11" ht="15.75" customHeight="1">
      <c r="A396" s="37"/>
      <c r="B396" s="37"/>
      <c r="D396" s="37"/>
      <c r="E396" s="34"/>
      <c r="F396" s="34"/>
      <c r="G396" s="34"/>
      <c r="H396" s="38"/>
      <c r="I396" s="38"/>
      <c r="J396" s="38"/>
      <c r="K396" s="38"/>
    </row>
    <row r="397" spans="1:11" ht="15.75" customHeight="1">
      <c r="A397" s="37"/>
      <c r="B397" s="37"/>
      <c r="D397" s="37"/>
      <c r="E397" s="34"/>
      <c r="F397" s="34"/>
      <c r="G397" s="34"/>
      <c r="H397" s="38"/>
      <c r="I397" s="38"/>
      <c r="J397" s="38"/>
      <c r="K397" s="38"/>
    </row>
    <row r="398" spans="1:11" ht="15.75" customHeight="1">
      <c r="A398" s="37"/>
      <c r="B398" s="37"/>
      <c r="D398" s="37"/>
      <c r="E398" s="34"/>
      <c r="F398" s="34"/>
      <c r="G398" s="34"/>
      <c r="H398" s="38"/>
      <c r="I398" s="38"/>
      <c r="J398" s="38"/>
      <c r="K398" s="38"/>
    </row>
    <row r="399" spans="1:11" ht="15.75" customHeight="1">
      <c r="A399" s="37"/>
      <c r="B399" s="37"/>
      <c r="D399" s="37"/>
      <c r="E399" s="34"/>
      <c r="F399" s="34"/>
      <c r="G399" s="34"/>
      <c r="H399" s="38"/>
      <c r="I399" s="38"/>
      <c r="J399" s="38"/>
      <c r="K399" s="38"/>
    </row>
    <row r="400" spans="1:11" ht="15.75" customHeight="1">
      <c r="A400" s="37"/>
      <c r="B400" s="37"/>
      <c r="D400" s="37"/>
      <c r="E400" s="34"/>
      <c r="F400" s="34"/>
      <c r="G400" s="34"/>
      <c r="H400" s="38"/>
      <c r="I400" s="38"/>
      <c r="J400" s="38"/>
      <c r="K400" s="38"/>
    </row>
    <row r="401" spans="1:11" ht="15.75" customHeight="1">
      <c r="A401" s="37"/>
      <c r="B401" s="37"/>
      <c r="D401" s="37"/>
      <c r="E401" s="34"/>
      <c r="F401" s="34"/>
      <c r="G401" s="34"/>
      <c r="H401" s="38"/>
      <c r="I401" s="38"/>
      <c r="J401" s="38"/>
      <c r="K401" s="38"/>
    </row>
    <row r="402" spans="1:11" ht="15.75" customHeight="1">
      <c r="A402" s="37"/>
      <c r="B402" s="37"/>
      <c r="D402" s="37"/>
      <c r="E402" s="34"/>
      <c r="F402" s="34"/>
      <c r="G402" s="34"/>
      <c r="H402" s="38"/>
      <c r="I402" s="38"/>
      <c r="J402" s="38"/>
      <c r="K402" s="38"/>
    </row>
    <row r="403" spans="1:11" ht="15.75" customHeight="1">
      <c r="A403" s="37"/>
      <c r="B403" s="37"/>
      <c r="D403" s="37"/>
      <c r="E403" s="34"/>
      <c r="F403" s="34"/>
      <c r="G403" s="34"/>
      <c r="H403" s="38"/>
      <c r="I403" s="38"/>
      <c r="J403" s="38"/>
      <c r="K403" s="38"/>
    </row>
    <row r="404" spans="1:11" ht="15.75" customHeight="1">
      <c r="A404" s="37"/>
      <c r="B404" s="37"/>
      <c r="D404" s="37"/>
      <c r="E404" s="34"/>
      <c r="F404" s="34"/>
      <c r="G404" s="34"/>
      <c r="H404" s="38"/>
      <c r="I404" s="38"/>
      <c r="J404" s="38"/>
      <c r="K404" s="38"/>
    </row>
    <row r="405" spans="1:11" ht="15.75" customHeight="1">
      <c r="A405" s="37"/>
      <c r="B405" s="37"/>
      <c r="D405" s="37"/>
      <c r="E405" s="34"/>
      <c r="F405" s="34"/>
      <c r="G405" s="34"/>
      <c r="H405" s="38"/>
      <c r="I405" s="38"/>
      <c r="J405" s="38"/>
      <c r="K405" s="38"/>
    </row>
    <row r="406" spans="1:11" ht="15.75" customHeight="1">
      <c r="A406" s="37"/>
      <c r="B406" s="37"/>
      <c r="D406" s="37"/>
      <c r="E406" s="34"/>
      <c r="F406" s="34"/>
      <c r="G406" s="34"/>
      <c r="H406" s="38"/>
      <c r="I406" s="38"/>
      <c r="J406" s="38"/>
      <c r="K406" s="38"/>
    </row>
    <row r="407" spans="1:11" ht="15.75" customHeight="1">
      <c r="A407" s="37"/>
      <c r="B407" s="37"/>
      <c r="D407" s="37"/>
      <c r="E407" s="34"/>
      <c r="F407" s="34"/>
      <c r="G407" s="34"/>
      <c r="H407" s="38"/>
      <c r="I407" s="38"/>
      <c r="J407" s="38"/>
      <c r="K407" s="38"/>
    </row>
    <row r="408" spans="1:11" ht="15.75" customHeight="1">
      <c r="A408" s="37"/>
      <c r="B408" s="37"/>
      <c r="D408" s="37"/>
      <c r="E408" s="34"/>
      <c r="F408" s="34"/>
      <c r="G408" s="34"/>
      <c r="H408" s="38"/>
      <c r="I408" s="38"/>
      <c r="J408" s="38"/>
      <c r="K408" s="38"/>
    </row>
    <row r="409" spans="1:11" ht="15.75" customHeight="1">
      <c r="A409" s="37"/>
      <c r="B409" s="37"/>
      <c r="D409" s="37"/>
      <c r="E409" s="34"/>
      <c r="F409" s="34"/>
      <c r="G409" s="34"/>
      <c r="H409" s="38"/>
      <c r="I409" s="38"/>
      <c r="J409" s="38"/>
      <c r="K409" s="38"/>
    </row>
    <row r="410" spans="1:11" ht="15.75" customHeight="1">
      <c r="A410" s="37"/>
      <c r="B410" s="37"/>
      <c r="D410" s="37"/>
      <c r="E410" s="34"/>
      <c r="F410" s="34"/>
      <c r="G410" s="34"/>
      <c r="H410" s="38"/>
      <c r="I410" s="38"/>
      <c r="J410" s="38"/>
      <c r="K410" s="38"/>
    </row>
    <row r="411" spans="1:11" ht="15.75" customHeight="1">
      <c r="A411" s="37"/>
      <c r="B411" s="37"/>
      <c r="D411" s="37"/>
      <c r="E411" s="34"/>
      <c r="F411" s="34"/>
      <c r="G411" s="34"/>
      <c r="H411" s="38"/>
      <c r="I411" s="38"/>
      <c r="J411" s="38"/>
      <c r="K411" s="38"/>
    </row>
    <row r="412" spans="1:11" ht="15.75" customHeight="1">
      <c r="A412" s="37"/>
      <c r="B412" s="37"/>
      <c r="D412" s="37"/>
      <c r="E412" s="34"/>
      <c r="F412" s="34"/>
      <c r="G412" s="34"/>
      <c r="H412" s="38"/>
      <c r="I412" s="38"/>
      <c r="J412" s="38"/>
      <c r="K412" s="38"/>
    </row>
    <row r="413" spans="1:11" ht="15.75" customHeight="1">
      <c r="A413" s="37"/>
      <c r="B413" s="37"/>
      <c r="D413" s="37"/>
      <c r="E413" s="34"/>
      <c r="F413" s="34"/>
      <c r="G413" s="34"/>
      <c r="H413" s="38"/>
      <c r="I413" s="38"/>
      <c r="J413" s="38"/>
      <c r="K413" s="38"/>
    </row>
    <row r="414" spans="1:11" ht="15.75" customHeight="1">
      <c r="A414" s="37"/>
      <c r="B414" s="37"/>
      <c r="D414" s="37"/>
      <c r="E414" s="34"/>
      <c r="F414" s="34"/>
      <c r="G414" s="34"/>
      <c r="H414" s="38"/>
      <c r="I414" s="38"/>
      <c r="J414" s="38"/>
      <c r="K414" s="38"/>
    </row>
    <row r="415" spans="1:11" ht="15.75" customHeight="1">
      <c r="A415" s="37"/>
      <c r="B415" s="37"/>
      <c r="D415" s="37"/>
      <c r="E415" s="34"/>
      <c r="F415" s="34"/>
      <c r="G415" s="34"/>
      <c r="H415" s="38"/>
      <c r="I415" s="38"/>
      <c r="J415" s="38"/>
      <c r="K415" s="38"/>
    </row>
    <row r="416" spans="1:11" ht="15.75" customHeight="1">
      <c r="A416" s="37"/>
      <c r="B416" s="37"/>
      <c r="D416" s="37"/>
      <c r="E416" s="34"/>
      <c r="F416" s="34"/>
      <c r="G416" s="34"/>
      <c r="H416" s="38"/>
      <c r="I416" s="38"/>
      <c r="J416" s="38"/>
      <c r="K416" s="38"/>
    </row>
    <row r="417" spans="1:11" ht="15.75" customHeight="1">
      <c r="A417" s="37"/>
      <c r="B417" s="37"/>
      <c r="D417" s="37"/>
      <c r="E417" s="34"/>
      <c r="F417" s="34"/>
      <c r="G417" s="34"/>
      <c r="H417" s="38"/>
      <c r="I417" s="38"/>
      <c r="J417" s="38"/>
      <c r="K417" s="38"/>
    </row>
    <row r="418" spans="1:11" ht="15.75" customHeight="1">
      <c r="A418" s="37"/>
      <c r="B418" s="37"/>
      <c r="D418" s="37"/>
      <c r="E418" s="34"/>
      <c r="F418" s="34"/>
      <c r="G418" s="34"/>
      <c r="H418" s="38"/>
      <c r="I418" s="38"/>
      <c r="J418" s="38"/>
      <c r="K418" s="38"/>
    </row>
    <row r="419" spans="1:11" ht="15.75" customHeight="1">
      <c r="A419" s="37"/>
      <c r="B419" s="37"/>
      <c r="D419" s="37"/>
      <c r="E419" s="34"/>
      <c r="F419" s="34"/>
      <c r="G419" s="34"/>
      <c r="H419" s="38"/>
      <c r="I419" s="38"/>
      <c r="J419" s="38"/>
      <c r="K419" s="38"/>
    </row>
    <row r="420" spans="1:11" ht="15.75" customHeight="1">
      <c r="A420" s="37"/>
      <c r="B420" s="37"/>
      <c r="D420" s="37"/>
      <c r="E420" s="34"/>
      <c r="F420" s="34"/>
      <c r="G420" s="34"/>
      <c r="H420" s="38"/>
      <c r="I420" s="38"/>
      <c r="J420" s="38"/>
      <c r="K420" s="38"/>
    </row>
    <row r="421" spans="1:11" ht="15.75" customHeight="1">
      <c r="A421" s="37"/>
      <c r="B421" s="37"/>
      <c r="D421" s="37"/>
      <c r="E421" s="34"/>
      <c r="F421" s="34"/>
      <c r="G421" s="34"/>
      <c r="H421" s="38"/>
      <c r="I421" s="38"/>
      <c r="J421" s="38"/>
      <c r="K421" s="38"/>
    </row>
    <row r="422" spans="1:11" ht="15.75" customHeight="1">
      <c r="A422" s="37"/>
      <c r="B422" s="37"/>
      <c r="D422" s="37"/>
      <c r="E422" s="34"/>
      <c r="F422" s="34"/>
      <c r="G422" s="34"/>
      <c r="H422" s="38"/>
      <c r="I422" s="38"/>
      <c r="J422" s="38"/>
      <c r="K422" s="38"/>
    </row>
    <row r="423" spans="1:11" ht="15.75" customHeight="1">
      <c r="A423" s="37"/>
      <c r="B423" s="37"/>
      <c r="D423" s="37"/>
      <c r="E423" s="34"/>
      <c r="F423" s="34"/>
      <c r="G423" s="34"/>
      <c r="H423" s="38"/>
      <c r="I423" s="38"/>
      <c r="J423" s="38"/>
      <c r="K423" s="38"/>
    </row>
    <row r="424" spans="1:11" ht="15.75" customHeight="1">
      <c r="A424" s="37"/>
      <c r="B424" s="37"/>
      <c r="D424" s="37"/>
      <c r="E424" s="34"/>
      <c r="F424" s="34"/>
      <c r="G424" s="34"/>
      <c r="H424" s="38"/>
      <c r="I424" s="38"/>
      <c r="J424" s="38"/>
      <c r="K424" s="38"/>
    </row>
    <row r="425" spans="1:11" ht="15.75" customHeight="1">
      <c r="A425" s="37"/>
      <c r="B425" s="37"/>
      <c r="D425" s="37"/>
      <c r="E425" s="34"/>
      <c r="F425" s="34"/>
      <c r="G425" s="34"/>
      <c r="H425" s="38"/>
      <c r="I425" s="38"/>
      <c r="J425" s="38"/>
      <c r="K425" s="38"/>
    </row>
    <row r="426" spans="1:11" ht="15.75" customHeight="1">
      <c r="A426" s="37"/>
      <c r="B426" s="37"/>
      <c r="D426" s="37"/>
      <c r="E426" s="34"/>
      <c r="F426" s="34"/>
      <c r="G426" s="34"/>
      <c r="H426" s="38"/>
      <c r="I426" s="38"/>
      <c r="J426" s="38"/>
      <c r="K426" s="38"/>
    </row>
    <row r="427" spans="1:11" ht="15.75" customHeight="1">
      <c r="A427" s="37"/>
      <c r="B427" s="37"/>
      <c r="D427" s="37"/>
      <c r="E427" s="34"/>
      <c r="F427" s="34"/>
      <c r="G427" s="34"/>
      <c r="H427" s="38"/>
      <c r="I427" s="38"/>
      <c r="J427" s="38"/>
      <c r="K427" s="38"/>
    </row>
    <row r="428" spans="1:11" ht="15.75" customHeight="1">
      <c r="A428" s="37"/>
      <c r="B428" s="37"/>
      <c r="D428" s="37"/>
      <c r="E428" s="34"/>
      <c r="F428" s="34"/>
      <c r="G428" s="34"/>
      <c r="H428" s="38"/>
      <c r="I428" s="38"/>
      <c r="J428" s="38"/>
      <c r="K428" s="38"/>
    </row>
    <row r="429" spans="1:11" ht="15.75" customHeight="1">
      <c r="A429" s="37"/>
      <c r="B429" s="37"/>
      <c r="D429" s="37"/>
      <c r="E429" s="34"/>
      <c r="F429" s="34"/>
      <c r="G429" s="34"/>
      <c r="H429" s="38"/>
      <c r="I429" s="38"/>
      <c r="J429" s="38"/>
      <c r="K429" s="38"/>
    </row>
    <row r="430" spans="1:11" ht="15.75" customHeight="1">
      <c r="A430" s="37"/>
      <c r="B430" s="37"/>
      <c r="D430" s="37"/>
      <c r="E430" s="34"/>
      <c r="F430" s="34"/>
      <c r="G430" s="34"/>
      <c r="H430" s="38"/>
      <c r="I430" s="38"/>
      <c r="J430" s="38"/>
      <c r="K430" s="38"/>
    </row>
    <row r="431" spans="1:11" ht="15.75" customHeight="1">
      <c r="A431" s="37"/>
      <c r="B431" s="37"/>
      <c r="D431" s="37"/>
      <c r="E431" s="34"/>
      <c r="F431" s="34"/>
      <c r="G431" s="34"/>
      <c r="H431" s="38"/>
      <c r="I431" s="38"/>
      <c r="J431" s="38"/>
      <c r="K431" s="38"/>
    </row>
    <row r="432" spans="1:11" ht="15.75" customHeight="1">
      <c r="A432" s="37"/>
      <c r="B432" s="37"/>
      <c r="D432" s="37"/>
      <c r="E432" s="34"/>
      <c r="F432" s="34"/>
      <c r="G432" s="34"/>
      <c r="H432" s="38"/>
      <c r="I432" s="38"/>
      <c r="J432" s="38"/>
      <c r="K432" s="38"/>
    </row>
    <row r="433" spans="1:11" ht="15.75" customHeight="1">
      <c r="A433" s="37"/>
      <c r="B433" s="37"/>
      <c r="D433" s="37"/>
      <c r="E433" s="34"/>
      <c r="F433" s="34"/>
      <c r="G433" s="34"/>
      <c r="H433" s="38"/>
      <c r="I433" s="38"/>
      <c r="J433" s="38"/>
      <c r="K433" s="38"/>
    </row>
    <row r="434" spans="1:11" ht="15.75" customHeight="1">
      <c r="A434" s="37"/>
      <c r="B434" s="37"/>
      <c r="D434" s="37"/>
      <c r="E434" s="34"/>
      <c r="F434" s="34"/>
      <c r="G434" s="34"/>
      <c r="H434" s="38"/>
      <c r="I434" s="38"/>
      <c r="J434" s="38"/>
      <c r="K434" s="38"/>
    </row>
    <row r="435" spans="1:11" ht="15.75" customHeight="1">
      <c r="A435" s="37"/>
      <c r="B435" s="37"/>
      <c r="D435" s="37"/>
      <c r="E435" s="34"/>
      <c r="F435" s="34"/>
      <c r="G435" s="34"/>
      <c r="H435" s="38"/>
      <c r="I435" s="38"/>
      <c r="J435" s="38"/>
      <c r="K435" s="38"/>
    </row>
    <row r="436" spans="1:11" ht="15.75" customHeight="1">
      <c r="A436" s="37"/>
      <c r="B436" s="37"/>
      <c r="D436" s="37"/>
      <c r="E436" s="34"/>
      <c r="F436" s="34"/>
      <c r="G436" s="34"/>
      <c r="H436" s="38"/>
      <c r="I436" s="38"/>
      <c r="J436" s="38"/>
      <c r="K436" s="38"/>
    </row>
    <row r="437" spans="1:11" ht="15.75" customHeight="1">
      <c r="A437" s="37"/>
      <c r="B437" s="37"/>
      <c r="D437" s="37"/>
      <c r="E437" s="34"/>
      <c r="F437" s="34"/>
      <c r="G437" s="34"/>
      <c r="H437" s="38"/>
      <c r="I437" s="38"/>
      <c r="J437" s="38"/>
      <c r="K437" s="38"/>
    </row>
    <row r="438" spans="1:11" ht="15.75" customHeight="1">
      <c r="A438" s="37"/>
      <c r="B438" s="37"/>
      <c r="D438" s="37"/>
      <c r="E438" s="34"/>
      <c r="F438" s="34"/>
      <c r="G438" s="34"/>
      <c r="H438" s="38"/>
      <c r="I438" s="38"/>
      <c r="J438" s="38"/>
      <c r="K438" s="38"/>
    </row>
    <row r="439" spans="1:11" ht="15.75" customHeight="1">
      <c r="A439" s="37"/>
      <c r="B439" s="37"/>
      <c r="D439" s="37"/>
      <c r="E439" s="34"/>
      <c r="F439" s="34"/>
      <c r="G439" s="34"/>
      <c r="H439" s="38"/>
      <c r="I439" s="38"/>
      <c r="J439" s="38"/>
      <c r="K439" s="38"/>
    </row>
    <row r="440" spans="1:11" ht="15.75" customHeight="1">
      <c r="A440" s="37"/>
      <c r="B440" s="37"/>
      <c r="D440" s="37"/>
      <c r="E440" s="34"/>
      <c r="F440" s="34"/>
      <c r="G440" s="34"/>
      <c r="H440" s="38"/>
      <c r="I440" s="38"/>
      <c r="J440" s="38"/>
      <c r="K440" s="38"/>
    </row>
    <row r="441" spans="1:11" ht="15.75" customHeight="1">
      <c r="A441" s="37"/>
      <c r="B441" s="37"/>
      <c r="D441" s="37"/>
      <c r="E441" s="34"/>
      <c r="F441" s="34"/>
      <c r="G441" s="34"/>
      <c r="H441" s="38"/>
      <c r="I441" s="38"/>
      <c r="J441" s="38"/>
      <c r="K441" s="38"/>
    </row>
    <row r="442" spans="1:11" ht="15.75" customHeight="1">
      <c r="A442" s="37"/>
      <c r="B442" s="37"/>
      <c r="D442" s="37"/>
      <c r="E442" s="34"/>
      <c r="F442" s="34"/>
      <c r="G442" s="34"/>
      <c r="H442" s="38"/>
      <c r="I442" s="38"/>
      <c r="J442" s="38"/>
      <c r="K442" s="38"/>
    </row>
    <row r="443" spans="1:11" ht="15.75" customHeight="1">
      <c r="A443" s="37"/>
      <c r="B443" s="37"/>
      <c r="D443" s="37"/>
      <c r="E443" s="34"/>
      <c r="F443" s="34"/>
      <c r="G443" s="34"/>
      <c r="H443" s="38"/>
      <c r="I443" s="38"/>
      <c r="J443" s="38"/>
      <c r="K443" s="38"/>
    </row>
    <row r="444" spans="1:11" ht="15.75" customHeight="1">
      <c r="A444" s="37"/>
      <c r="B444" s="37"/>
      <c r="D444" s="37"/>
      <c r="E444" s="34"/>
      <c r="F444" s="34"/>
      <c r="G444" s="34"/>
      <c r="H444" s="38"/>
      <c r="I444" s="38"/>
      <c r="J444" s="38"/>
      <c r="K444" s="38"/>
    </row>
    <row r="445" spans="1:11" ht="15.75" customHeight="1">
      <c r="A445" s="37"/>
      <c r="B445" s="37"/>
      <c r="D445" s="37"/>
      <c r="E445" s="34"/>
      <c r="F445" s="34"/>
      <c r="G445" s="34"/>
      <c r="H445" s="38"/>
      <c r="I445" s="38"/>
      <c r="J445" s="38"/>
      <c r="K445" s="38"/>
    </row>
    <row r="446" spans="1:11" ht="15.75" customHeight="1">
      <c r="A446" s="37"/>
      <c r="B446" s="37"/>
      <c r="D446" s="37"/>
      <c r="E446" s="34"/>
      <c r="F446" s="34"/>
      <c r="G446" s="34"/>
      <c r="H446" s="38"/>
      <c r="I446" s="38"/>
      <c r="J446" s="38"/>
      <c r="K446" s="38"/>
    </row>
    <row r="447" spans="1:11" ht="15.75" customHeight="1">
      <c r="A447" s="37"/>
      <c r="B447" s="37"/>
      <c r="D447" s="37"/>
      <c r="E447" s="34"/>
      <c r="F447" s="34"/>
      <c r="G447" s="34"/>
      <c r="H447" s="38"/>
      <c r="I447" s="38"/>
      <c r="J447" s="38"/>
      <c r="K447" s="38"/>
    </row>
    <row r="448" spans="1:11" ht="15.75" customHeight="1">
      <c r="A448" s="37"/>
      <c r="B448" s="37"/>
      <c r="D448" s="37"/>
      <c r="E448" s="34"/>
      <c r="F448" s="34"/>
      <c r="G448" s="34"/>
      <c r="H448" s="38"/>
      <c r="I448" s="38"/>
      <c r="J448" s="38"/>
      <c r="K448" s="38"/>
    </row>
    <row r="449" spans="1:11" ht="15.75" customHeight="1">
      <c r="A449" s="37"/>
      <c r="B449" s="37"/>
      <c r="D449" s="37"/>
      <c r="E449" s="34"/>
      <c r="F449" s="34"/>
      <c r="G449" s="34"/>
      <c r="H449" s="38"/>
      <c r="I449" s="38"/>
      <c r="J449" s="38"/>
      <c r="K449" s="38"/>
    </row>
    <row r="450" spans="1:11" ht="15.75" customHeight="1">
      <c r="A450" s="37"/>
      <c r="B450" s="37"/>
      <c r="D450" s="37"/>
      <c r="E450" s="34"/>
      <c r="F450" s="34"/>
      <c r="G450" s="34"/>
      <c r="H450" s="38"/>
      <c r="I450" s="38"/>
      <c r="J450" s="38"/>
      <c r="K450" s="38"/>
    </row>
    <row r="451" spans="1:11" ht="15.75" customHeight="1">
      <c r="A451" s="37"/>
      <c r="B451" s="37"/>
      <c r="D451" s="37"/>
      <c r="E451" s="34"/>
      <c r="F451" s="34"/>
      <c r="G451" s="34"/>
      <c r="H451" s="38"/>
      <c r="I451" s="38"/>
      <c r="J451" s="38"/>
      <c r="K451" s="38"/>
    </row>
    <row r="452" spans="1:11" ht="15.75" customHeight="1">
      <c r="A452" s="37"/>
      <c r="B452" s="37"/>
      <c r="D452" s="37"/>
      <c r="E452" s="34"/>
      <c r="F452" s="34"/>
      <c r="G452" s="34"/>
      <c r="H452" s="38"/>
      <c r="I452" s="38"/>
      <c r="J452" s="38"/>
      <c r="K452" s="38"/>
    </row>
    <row r="453" spans="1:11" ht="15.75" customHeight="1">
      <c r="A453" s="37"/>
      <c r="B453" s="37"/>
      <c r="D453" s="37"/>
      <c r="E453" s="34"/>
      <c r="F453" s="34"/>
      <c r="G453" s="34"/>
      <c r="H453" s="38"/>
      <c r="I453" s="38"/>
      <c r="J453" s="38"/>
      <c r="K453" s="38"/>
    </row>
    <row r="454" spans="1:11" ht="15.75" customHeight="1">
      <c r="A454" s="37"/>
      <c r="B454" s="37"/>
      <c r="D454" s="37"/>
      <c r="E454" s="34"/>
      <c r="F454" s="34"/>
      <c r="G454" s="34"/>
      <c r="H454" s="38"/>
      <c r="I454" s="38"/>
      <c r="J454" s="38"/>
      <c r="K454" s="38"/>
    </row>
    <row r="455" spans="1:11" ht="15.75" customHeight="1">
      <c r="A455" s="37"/>
      <c r="B455" s="37"/>
      <c r="D455" s="37"/>
      <c r="E455" s="34"/>
      <c r="F455" s="34"/>
      <c r="G455" s="34"/>
      <c r="H455" s="38"/>
      <c r="I455" s="38"/>
      <c r="J455" s="38"/>
      <c r="K455" s="38"/>
    </row>
    <row r="456" spans="1:11" ht="15.75" customHeight="1">
      <c r="A456" s="37"/>
      <c r="B456" s="37"/>
      <c r="D456" s="37"/>
      <c r="E456" s="34"/>
      <c r="F456" s="34"/>
      <c r="G456" s="34"/>
      <c r="H456" s="38"/>
      <c r="I456" s="38"/>
      <c r="J456" s="38"/>
      <c r="K456" s="38"/>
    </row>
    <row r="457" spans="1:11" ht="15.75" customHeight="1">
      <c r="A457" s="37"/>
      <c r="B457" s="37"/>
      <c r="D457" s="37"/>
      <c r="E457" s="34"/>
      <c r="F457" s="34"/>
      <c r="G457" s="34"/>
      <c r="H457" s="38"/>
      <c r="I457" s="38"/>
      <c r="J457" s="38"/>
      <c r="K457" s="38"/>
    </row>
    <row r="458" spans="1:11" ht="15.75" customHeight="1">
      <c r="A458" s="37"/>
      <c r="B458" s="37"/>
      <c r="D458" s="37"/>
      <c r="E458" s="34"/>
      <c r="F458" s="34"/>
      <c r="G458" s="34"/>
      <c r="H458" s="38"/>
      <c r="I458" s="38"/>
      <c r="J458" s="38"/>
      <c r="K458" s="38"/>
    </row>
    <row r="459" spans="1:11" ht="15.75" customHeight="1">
      <c r="A459" s="37"/>
      <c r="B459" s="37"/>
      <c r="D459" s="37"/>
      <c r="E459" s="34"/>
      <c r="F459" s="34"/>
      <c r="G459" s="34"/>
      <c r="H459" s="38"/>
      <c r="I459" s="38"/>
      <c r="J459" s="38"/>
      <c r="K459" s="38"/>
    </row>
    <row r="460" spans="1:11" ht="15.75" customHeight="1">
      <c r="A460" s="37"/>
      <c r="B460" s="37"/>
      <c r="D460" s="37"/>
      <c r="E460" s="34"/>
      <c r="F460" s="34"/>
      <c r="G460" s="34"/>
      <c r="H460" s="38"/>
      <c r="I460" s="38"/>
      <c r="J460" s="38"/>
      <c r="K460" s="38"/>
    </row>
    <row r="461" spans="1:11" ht="15.75" customHeight="1">
      <c r="A461" s="37"/>
      <c r="B461" s="37"/>
      <c r="D461" s="37"/>
      <c r="E461" s="34"/>
      <c r="F461" s="34"/>
      <c r="G461" s="34"/>
      <c r="H461" s="38"/>
      <c r="I461" s="38"/>
      <c r="J461" s="38"/>
      <c r="K461" s="38"/>
    </row>
    <row r="462" spans="1:11" ht="15.75" customHeight="1">
      <c r="A462" s="37"/>
      <c r="B462" s="37"/>
      <c r="D462" s="37"/>
      <c r="E462" s="34"/>
      <c r="F462" s="34"/>
      <c r="G462" s="34"/>
      <c r="H462" s="38"/>
      <c r="I462" s="38"/>
      <c r="J462" s="38"/>
      <c r="K462" s="38"/>
    </row>
    <row r="463" spans="1:11" ht="15.75" customHeight="1">
      <c r="A463" s="37"/>
      <c r="B463" s="37"/>
      <c r="D463" s="37"/>
      <c r="E463" s="34"/>
      <c r="F463" s="34"/>
      <c r="G463" s="34"/>
      <c r="H463" s="38"/>
      <c r="I463" s="38"/>
      <c r="J463" s="38"/>
      <c r="K463" s="38"/>
    </row>
    <row r="464" spans="1:11" ht="15.75" customHeight="1">
      <c r="A464" s="37"/>
      <c r="B464" s="37"/>
      <c r="D464" s="37"/>
      <c r="E464" s="34"/>
      <c r="F464" s="34"/>
      <c r="G464" s="34"/>
      <c r="H464" s="38"/>
      <c r="I464" s="38"/>
      <c r="J464" s="38"/>
      <c r="K464" s="38"/>
    </row>
    <row r="465" spans="1:11" ht="15.75" customHeight="1">
      <c r="A465" s="37"/>
      <c r="B465" s="37"/>
      <c r="D465" s="37"/>
      <c r="E465" s="34"/>
      <c r="F465" s="34"/>
      <c r="G465" s="34"/>
      <c r="H465" s="38"/>
      <c r="I465" s="38"/>
      <c r="J465" s="38"/>
      <c r="K465" s="38"/>
    </row>
    <row r="466" spans="1:11" ht="15.75" customHeight="1">
      <c r="A466" s="37"/>
      <c r="B466" s="37"/>
      <c r="D466" s="37"/>
      <c r="E466" s="34"/>
      <c r="F466" s="34"/>
      <c r="G466" s="34"/>
      <c r="H466" s="38"/>
      <c r="I466" s="38"/>
      <c r="J466" s="38"/>
      <c r="K466" s="38"/>
    </row>
    <row r="467" spans="1:11" ht="15.75" customHeight="1">
      <c r="A467" s="37"/>
      <c r="B467" s="37"/>
      <c r="D467" s="37"/>
      <c r="E467" s="34"/>
      <c r="F467" s="34"/>
      <c r="G467" s="34"/>
      <c r="H467" s="38"/>
      <c r="I467" s="38"/>
      <c r="J467" s="38"/>
      <c r="K467" s="38"/>
    </row>
    <row r="468" spans="1:11" ht="15.75" customHeight="1">
      <c r="A468" s="37"/>
      <c r="B468" s="37"/>
      <c r="D468" s="37"/>
      <c r="E468" s="34"/>
      <c r="F468" s="34"/>
      <c r="G468" s="34"/>
      <c r="H468" s="38"/>
      <c r="I468" s="38"/>
      <c r="J468" s="38"/>
      <c r="K468" s="38"/>
    </row>
    <row r="469" spans="1:11" ht="15.75" customHeight="1">
      <c r="A469" s="37"/>
      <c r="B469" s="37"/>
      <c r="D469" s="37"/>
      <c r="E469" s="34"/>
      <c r="F469" s="34"/>
      <c r="G469" s="34"/>
      <c r="H469" s="38"/>
      <c r="I469" s="38"/>
      <c r="J469" s="38"/>
      <c r="K469" s="38"/>
    </row>
    <row r="470" spans="1:11" ht="15.75" customHeight="1">
      <c r="A470" s="37"/>
      <c r="B470" s="37"/>
      <c r="D470" s="37"/>
      <c r="E470" s="34"/>
      <c r="F470" s="34"/>
      <c r="G470" s="34"/>
      <c r="H470" s="38"/>
      <c r="I470" s="38"/>
      <c r="J470" s="38"/>
      <c r="K470" s="38"/>
    </row>
    <row r="471" spans="1:11" ht="15.75" customHeight="1">
      <c r="A471" s="37"/>
      <c r="B471" s="37"/>
      <c r="D471" s="37"/>
      <c r="E471" s="34"/>
      <c r="F471" s="34"/>
      <c r="G471" s="34"/>
      <c r="H471" s="38"/>
      <c r="I471" s="38"/>
      <c r="J471" s="38"/>
      <c r="K471" s="38"/>
    </row>
    <row r="472" spans="1:11" ht="15.75" customHeight="1">
      <c r="A472" s="37"/>
      <c r="B472" s="37"/>
      <c r="D472" s="37"/>
      <c r="E472" s="34"/>
      <c r="F472" s="34"/>
      <c r="G472" s="34"/>
      <c r="H472" s="38"/>
      <c r="I472" s="38"/>
      <c r="J472" s="38"/>
      <c r="K472" s="38"/>
    </row>
    <row r="473" spans="1:11" ht="15.75" customHeight="1">
      <c r="A473" s="37"/>
      <c r="B473" s="37"/>
      <c r="D473" s="37"/>
      <c r="E473" s="34"/>
      <c r="F473" s="34"/>
      <c r="G473" s="34"/>
      <c r="H473" s="38"/>
      <c r="I473" s="38"/>
      <c r="J473" s="38"/>
      <c r="K473" s="38"/>
    </row>
    <row r="474" spans="1:11" ht="15.75" customHeight="1">
      <c r="A474" s="37"/>
      <c r="B474" s="37"/>
      <c r="D474" s="37"/>
      <c r="E474" s="34"/>
      <c r="F474" s="34"/>
      <c r="G474" s="34"/>
      <c r="H474" s="38"/>
      <c r="I474" s="38"/>
      <c r="J474" s="38"/>
      <c r="K474" s="38"/>
    </row>
    <row r="475" spans="1:11" ht="15.75" customHeight="1">
      <c r="A475" s="37"/>
      <c r="B475" s="37"/>
      <c r="D475" s="37"/>
      <c r="E475" s="34"/>
      <c r="F475" s="34"/>
      <c r="G475" s="34"/>
      <c r="H475" s="38"/>
      <c r="I475" s="38"/>
      <c r="J475" s="38"/>
      <c r="K475" s="38"/>
    </row>
    <row r="476" spans="1:11" ht="15.75" customHeight="1">
      <c r="A476" s="37"/>
      <c r="B476" s="37"/>
      <c r="D476" s="37"/>
      <c r="E476" s="34"/>
      <c r="F476" s="34"/>
      <c r="G476" s="34"/>
      <c r="H476" s="38"/>
      <c r="I476" s="38"/>
      <c r="J476" s="38"/>
      <c r="K476" s="38"/>
    </row>
    <row r="477" spans="1:11" ht="15.75" customHeight="1">
      <c r="A477" s="37"/>
      <c r="B477" s="37"/>
      <c r="D477" s="37"/>
      <c r="E477" s="34"/>
      <c r="F477" s="34"/>
      <c r="G477" s="34"/>
      <c r="H477" s="38"/>
      <c r="I477" s="38"/>
      <c r="J477" s="38"/>
      <c r="K477" s="38"/>
    </row>
    <row r="478" spans="1:11" ht="15.75" customHeight="1">
      <c r="A478" s="37"/>
      <c r="B478" s="37"/>
      <c r="D478" s="37"/>
      <c r="E478" s="34"/>
      <c r="F478" s="34"/>
      <c r="G478" s="34"/>
      <c r="H478" s="38"/>
      <c r="I478" s="38"/>
      <c r="J478" s="38"/>
      <c r="K478" s="38"/>
    </row>
    <row r="479" spans="1:11" ht="15.75" customHeight="1">
      <c r="A479" s="37"/>
      <c r="B479" s="37"/>
      <c r="D479" s="37"/>
      <c r="E479" s="34"/>
      <c r="F479" s="34"/>
      <c r="G479" s="34"/>
      <c r="H479" s="38"/>
      <c r="I479" s="38"/>
      <c r="J479" s="38"/>
      <c r="K479" s="38"/>
    </row>
    <row r="480" spans="1:11" ht="15.75" customHeight="1">
      <c r="A480" s="37"/>
      <c r="B480" s="37"/>
      <c r="D480" s="37"/>
      <c r="E480" s="34"/>
      <c r="F480" s="34"/>
      <c r="G480" s="34"/>
      <c r="H480" s="38"/>
      <c r="I480" s="38"/>
      <c r="J480" s="38"/>
      <c r="K480" s="38"/>
    </row>
    <row r="481" spans="1:11" ht="15.75" customHeight="1">
      <c r="A481" s="37"/>
      <c r="B481" s="37"/>
      <c r="D481" s="37"/>
      <c r="E481" s="34"/>
      <c r="F481" s="34"/>
      <c r="G481" s="34"/>
      <c r="H481" s="38"/>
      <c r="I481" s="38"/>
      <c r="J481" s="38"/>
      <c r="K481" s="38"/>
    </row>
    <row r="482" spans="1:11" ht="15.75" customHeight="1">
      <c r="A482" s="37"/>
      <c r="B482" s="37"/>
      <c r="D482" s="37"/>
      <c r="E482" s="34"/>
      <c r="F482" s="34"/>
      <c r="G482" s="34"/>
      <c r="H482" s="38"/>
      <c r="I482" s="38"/>
      <c r="J482" s="38"/>
      <c r="K482" s="38"/>
    </row>
    <row r="483" spans="1:11" ht="15.75" customHeight="1">
      <c r="A483" s="37"/>
      <c r="B483" s="37"/>
      <c r="D483" s="37"/>
      <c r="E483" s="34"/>
      <c r="F483" s="34"/>
      <c r="G483" s="34"/>
      <c r="H483" s="38"/>
      <c r="I483" s="38"/>
      <c r="J483" s="38"/>
      <c r="K483" s="38"/>
    </row>
    <row r="484" spans="1:11" ht="15.75" customHeight="1">
      <c r="A484" s="37"/>
      <c r="B484" s="37"/>
      <c r="D484" s="37"/>
      <c r="E484" s="34"/>
      <c r="F484" s="34"/>
      <c r="G484" s="34"/>
      <c r="H484" s="38"/>
      <c r="I484" s="38"/>
      <c r="J484" s="38"/>
      <c r="K484" s="38"/>
    </row>
    <row r="485" spans="1:11" ht="15.75" customHeight="1">
      <c r="A485" s="37"/>
      <c r="B485" s="37"/>
      <c r="D485" s="37"/>
      <c r="E485" s="34"/>
      <c r="F485" s="34"/>
      <c r="G485" s="34"/>
      <c r="H485" s="38"/>
      <c r="I485" s="38"/>
      <c r="J485" s="38"/>
      <c r="K485" s="38"/>
    </row>
    <row r="486" spans="1:11" ht="15.75" customHeight="1">
      <c r="A486" s="37"/>
      <c r="B486" s="37"/>
      <c r="D486" s="37"/>
      <c r="E486" s="34"/>
      <c r="F486" s="34"/>
      <c r="G486" s="34"/>
      <c r="H486" s="38"/>
      <c r="I486" s="38"/>
      <c r="J486" s="38"/>
      <c r="K486" s="38"/>
    </row>
    <row r="487" spans="1:11" ht="15.75" customHeight="1">
      <c r="A487" s="37"/>
      <c r="B487" s="37"/>
      <c r="D487" s="37"/>
      <c r="E487" s="34"/>
      <c r="F487" s="34"/>
      <c r="G487" s="34"/>
      <c r="H487" s="38"/>
      <c r="I487" s="38"/>
      <c r="J487" s="38"/>
      <c r="K487" s="38"/>
    </row>
    <row r="488" spans="1:11" ht="15.75" customHeight="1">
      <c r="A488" s="37"/>
      <c r="B488" s="37"/>
      <c r="D488" s="37"/>
      <c r="E488" s="34"/>
      <c r="F488" s="34"/>
      <c r="G488" s="34"/>
      <c r="H488" s="38"/>
      <c r="I488" s="38"/>
      <c r="J488" s="38"/>
      <c r="K488" s="38"/>
    </row>
    <row r="489" spans="1:11" ht="15.75" customHeight="1">
      <c r="A489" s="37"/>
      <c r="B489" s="37"/>
      <c r="D489" s="37"/>
      <c r="E489" s="34"/>
      <c r="F489" s="34"/>
      <c r="G489" s="34"/>
      <c r="H489" s="38"/>
      <c r="I489" s="38"/>
      <c r="J489" s="38"/>
      <c r="K489" s="38"/>
    </row>
    <row r="490" spans="1:11" ht="15.75" customHeight="1">
      <c r="A490" s="37"/>
      <c r="B490" s="37"/>
      <c r="D490" s="37"/>
      <c r="E490" s="34"/>
      <c r="F490" s="34"/>
      <c r="G490" s="34"/>
      <c r="H490" s="38"/>
      <c r="I490" s="38"/>
      <c r="J490" s="38"/>
      <c r="K490" s="38"/>
    </row>
    <row r="491" spans="1:11" ht="15.75" customHeight="1">
      <c r="A491" s="37"/>
      <c r="B491" s="37"/>
      <c r="D491" s="37"/>
      <c r="E491" s="34"/>
      <c r="F491" s="34"/>
      <c r="G491" s="34"/>
      <c r="H491" s="38"/>
      <c r="I491" s="38"/>
      <c r="J491" s="38"/>
      <c r="K491" s="38"/>
    </row>
    <row r="492" spans="1:11" ht="15.75" customHeight="1">
      <c r="A492" s="37"/>
      <c r="B492" s="37"/>
      <c r="D492" s="37"/>
      <c r="E492" s="34"/>
      <c r="F492" s="34"/>
      <c r="G492" s="34"/>
      <c r="H492" s="38"/>
      <c r="I492" s="38"/>
      <c r="J492" s="38"/>
      <c r="K492" s="38"/>
    </row>
    <row r="493" spans="1:11" ht="15.75" customHeight="1">
      <c r="A493" s="37"/>
      <c r="B493" s="37"/>
      <c r="D493" s="37"/>
      <c r="E493" s="34"/>
      <c r="F493" s="34"/>
      <c r="G493" s="34"/>
      <c r="H493" s="38"/>
      <c r="I493" s="38"/>
      <c r="J493" s="38"/>
      <c r="K493" s="38"/>
    </row>
    <row r="494" spans="1:11" ht="15.75" customHeight="1">
      <c r="A494" s="37"/>
      <c r="B494" s="37"/>
      <c r="D494" s="37"/>
      <c r="E494" s="34"/>
      <c r="F494" s="34"/>
      <c r="G494" s="34"/>
      <c r="H494" s="38"/>
      <c r="I494" s="38"/>
      <c r="J494" s="38"/>
      <c r="K494" s="38"/>
    </row>
    <row r="495" spans="1:11" ht="15.75" customHeight="1">
      <c r="A495" s="37"/>
      <c r="B495" s="37"/>
      <c r="D495" s="37"/>
      <c r="E495" s="34"/>
      <c r="F495" s="34"/>
      <c r="G495" s="34"/>
      <c r="H495" s="38"/>
      <c r="I495" s="38"/>
      <c r="J495" s="38"/>
      <c r="K495" s="38"/>
    </row>
    <row r="496" spans="1:11" ht="15.75" customHeight="1">
      <c r="A496" s="37"/>
      <c r="B496" s="37"/>
      <c r="D496" s="37"/>
      <c r="E496" s="34"/>
      <c r="F496" s="34"/>
      <c r="G496" s="34"/>
      <c r="H496" s="38"/>
      <c r="I496" s="38"/>
      <c r="J496" s="38"/>
      <c r="K496" s="38"/>
    </row>
    <row r="497" spans="1:11" ht="15.75" customHeight="1">
      <c r="A497" s="37"/>
      <c r="B497" s="37"/>
      <c r="D497" s="37"/>
      <c r="E497" s="34"/>
      <c r="F497" s="34"/>
      <c r="G497" s="34"/>
      <c r="H497" s="38"/>
      <c r="I497" s="38"/>
      <c r="J497" s="38"/>
      <c r="K497" s="38"/>
    </row>
    <row r="498" spans="1:11" ht="15.75" customHeight="1">
      <c r="A498" s="37"/>
      <c r="B498" s="37"/>
      <c r="D498" s="37"/>
      <c r="E498" s="34"/>
      <c r="F498" s="34"/>
      <c r="G498" s="34"/>
      <c r="H498" s="38"/>
      <c r="I498" s="38"/>
      <c r="J498" s="38"/>
      <c r="K498" s="38"/>
    </row>
    <row r="499" spans="1:11" ht="15.75" customHeight="1">
      <c r="A499" s="37"/>
      <c r="B499" s="37"/>
      <c r="D499" s="37"/>
      <c r="E499" s="34"/>
      <c r="F499" s="34"/>
      <c r="G499" s="34"/>
      <c r="H499" s="38"/>
      <c r="I499" s="38"/>
      <c r="J499" s="38"/>
      <c r="K499" s="38"/>
    </row>
    <row r="500" spans="1:11" ht="15.75" customHeight="1">
      <c r="A500" s="37"/>
      <c r="B500" s="37"/>
      <c r="D500" s="37"/>
      <c r="E500" s="34"/>
      <c r="F500" s="34"/>
      <c r="G500" s="34"/>
      <c r="H500" s="38"/>
      <c r="I500" s="38"/>
      <c r="J500" s="38"/>
      <c r="K500" s="38"/>
    </row>
    <row r="501" spans="1:11" ht="15.75" customHeight="1">
      <c r="A501" s="37"/>
      <c r="B501" s="37"/>
      <c r="D501" s="37"/>
      <c r="E501" s="34"/>
      <c r="F501" s="34"/>
      <c r="G501" s="34"/>
      <c r="H501" s="38"/>
      <c r="I501" s="38"/>
      <c r="J501" s="38"/>
      <c r="K501" s="38"/>
    </row>
    <row r="502" spans="1:11" ht="15.75" customHeight="1">
      <c r="A502" s="37"/>
      <c r="B502" s="37"/>
      <c r="D502" s="37"/>
      <c r="E502" s="34"/>
      <c r="F502" s="34"/>
      <c r="G502" s="34"/>
      <c r="H502" s="38"/>
      <c r="I502" s="38"/>
      <c r="J502" s="38"/>
      <c r="K502" s="38"/>
    </row>
    <row r="503" spans="1:11" ht="15.75" customHeight="1">
      <c r="A503" s="37"/>
      <c r="B503" s="37"/>
      <c r="D503" s="37"/>
      <c r="E503" s="34"/>
      <c r="F503" s="34"/>
      <c r="G503" s="34"/>
      <c r="H503" s="38"/>
      <c r="I503" s="38"/>
      <c r="J503" s="38"/>
      <c r="K503" s="38"/>
    </row>
    <row r="504" spans="1:11" ht="15.75" customHeight="1">
      <c r="A504" s="37"/>
      <c r="B504" s="37"/>
      <c r="D504" s="37"/>
      <c r="E504" s="34"/>
      <c r="F504" s="34"/>
      <c r="G504" s="34"/>
      <c r="H504" s="38"/>
      <c r="I504" s="38"/>
      <c r="J504" s="38"/>
      <c r="K504" s="38"/>
    </row>
    <row r="505" spans="1:11" ht="15.75" customHeight="1">
      <c r="A505" s="37"/>
      <c r="B505" s="37"/>
      <c r="D505" s="37"/>
      <c r="E505" s="34"/>
      <c r="F505" s="34"/>
      <c r="G505" s="34"/>
      <c r="H505" s="38"/>
      <c r="I505" s="38"/>
      <c r="J505" s="38"/>
      <c r="K505" s="38"/>
    </row>
    <row r="506" spans="1:11" ht="15.75" customHeight="1">
      <c r="A506" s="37"/>
      <c r="B506" s="37"/>
      <c r="D506" s="37"/>
      <c r="E506" s="34"/>
      <c r="F506" s="34"/>
      <c r="G506" s="34"/>
      <c r="H506" s="38"/>
      <c r="I506" s="38"/>
      <c r="J506" s="38"/>
      <c r="K506" s="38"/>
    </row>
    <row r="507" spans="1:11" ht="15.75" customHeight="1">
      <c r="A507" s="37"/>
      <c r="B507" s="37"/>
      <c r="D507" s="37"/>
      <c r="E507" s="34"/>
      <c r="F507" s="34"/>
      <c r="G507" s="34"/>
      <c r="H507" s="38"/>
      <c r="I507" s="38"/>
      <c r="J507" s="38"/>
      <c r="K507" s="38"/>
    </row>
    <row r="508" spans="1:11" ht="15.75" customHeight="1">
      <c r="A508" s="37"/>
      <c r="B508" s="37"/>
      <c r="D508" s="37"/>
      <c r="E508" s="34"/>
      <c r="F508" s="34"/>
      <c r="G508" s="34"/>
      <c r="H508" s="38"/>
      <c r="I508" s="38"/>
      <c r="J508" s="38"/>
      <c r="K508" s="38"/>
    </row>
    <row r="509" spans="1:11" ht="15.75" customHeight="1">
      <c r="A509" s="37"/>
      <c r="B509" s="37"/>
      <c r="D509" s="37"/>
      <c r="E509" s="34"/>
      <c r="F509" s="34"/>
      <c r="G509" s="34"/>
      <c r="H509" s="38"/>
      <c r="I509" s="38"/>
      <c r="J509" s="38"/>
      <c r="K509" s="38"/>
    </row>
    <row r="510" spans="1:11" ht="15.75" customHeight="1">
      <c r="A510" s="37"/>
      <c r="B510" s="37"/>
      <c r="D510" s="37"/>
      <c r="E510" s="34"/>
      <c r="F510" s="34"/>
      <c r="G510" s="34"/>
      <c r="H510" s="38"/>
      <c r="I510" s="38"/>
      <c r="J510" s="38"/>
      <c r="K510" s="38"/>
    </row>
    <row r="511" spans="1:11" ht="15.75" customHeight="1">
      <c r="A511" s="37"/>
      <c r="B511" s="37"/>
      <c r="D511" s="37"/>
      <c r="E511" s="34"/>
      <c r="F511" s="34"/>
      <c r="G511" s="34"/>
      <c r="H511" s="38"/>
      <c r="I511" s="38"/>
      <c r="J511" s="38"/>
      <c r="K511" s="38"/>
    </row>
    <row r="512" spans="1:11" ht="15.75" customHeight="1">
      <c r="A512" s="37"/>
      <c r="B512" s="37"/>
      <c r="D512" s="37"/>
      <c r="E512" s="34"/>
      <c r="F512" s="34"/>
      <c r="G512" s="34"/>
      <c r="H512" s="38"/>
      <c r="I512" s="38"/>
      <c r="J512" s="38"/>
      <c r="K512" s="38"/>
    </row>
    <row r="513" spans="1:11" ht="15.75" customHeight="1">
      <c r="A513" s="37"/>
      <c r="B513" s="37"/>
      <c r="D513" s="37"/>
      <c r="E513" s="34"/>
      <c r="F513" s="34"/>
      <c r="G513" s="34"/>
      <c r="H513" s="38"/>
      <c r="I513" s="38"/>
      <c r="J513" s="38"/>
      <c r="K513" s="38"/>
    </row>
    <row r="514" spans="1:11" ht="15.75" customHeight="1">
      <c r="A514" s="37"/>
      <c r="B514" s="37"/>
      <c r="D514" s="37"/>
      <c r="E514" s="34"/>
      <c r="F514" s="34"/>
      <c r="G514" s="34"/>
      <c r="H514" s="38"/>
      <c r="I514" s="38"/>
      <c r="J514" s="38"/>
      <c r="K514" s="38"/>
    </row>
    <row r="515" spans="1:11" ht="15.75" customHeight="1">
      <c r="A515" s="37"/>
      <c r="B515" s="37"/>
      <c r="D515" s="37"/>
      <c r="E515" s="34"/>
      <c r="F515" s="34"/>
      <c r="G515" s="34"/>
      <c r="H515" s="38"/>
      <c r="I515" s="38"/>
      <c r="J515" s="38"/>
      <c r="K515" s="38"/>
    </row>
    <row r="516" spans="1:11" ht="15.75" customHeight="1">
      <c r="A516" s="37"/>
      <c r="B516" s="37"/>
      <c r="D516" s="37"/>
      <c r="E516" s="34"/>
      <c r="F516" s="34"/>
      <c r="G516" s="34"/>
      <c r="H516" s="38"/>
      <c r="I516" s="38"/>
      <c r="J516" s="38"/>
      <c r="K516" s="38"/>
    </row>
    <row r="517" spans="1:11" ht="15.75" customHeight="1">
      <c r="A517" s="37"/>
      <c r="B517" s="37"/>
      <c r="D517" s="37"/>
      <c r="E517" s="34"/>
      <c r="F517" s="34"/>
      <c r="G517" s="34"/>
      <c r="H517" s="38"/>
      <c r="I517" s="38"/>
      <c r="J517" s="38"/>
      <c r="K517" s="38"/>
    </row>
    <row r="518" spans="1:11" ht="15.75" customHeight="1">
      <c r="A518" s="37"/>
      <c r="B518" s="37"/>
      <c r="D518" s="37"/>
      <c r="E518" s="34"/>
      <c r="F518" s="34"/>
      <c r="G518" s="34"/>
      <c r="H518" s="38"/>
      <c r="I518" s="38"/>
      <c r="J518" s="38"/>
      <c r="K518" s="38"/>
    </row>
    <row r="519" spans="1:11" ht="15.75" customHeight="1">
      <c r="A519" s="37"/>
      <c r="B519" s="37"/>
      <c r="D519" s="37"/>
      <c r="E519" s="34"/>
      <c r="F519" s="34"/>
      <c r="G519" s="34"/>
      <c r="H519" s="38"/>
      <c r="I519" s="38"/>
      <c r="J519" s="38"/>
      <c r="K519" s="38"/>
    </row>
    <row r="520" spans="1:11" ht="15.75" customHeight="1">
      <c r="A520" s="37"/>
      <c r="B520" s="37"/>
      <c r="D520" s="37"/>
      <c r="E520" s="34"/>
      <c r="F520" s="34"/>
      <c r="G520" s="34"/>
      <c r="H520" s="38"/>
      <c r="I520" s="38"/>
      <c r="J520" s="38"/>
      <c r="K520" s="38"/>
    </row>
    <row r="521" spans="1:11" ht="15.75" customHeight="1">
      <c r="A521" s="37"/>
      <c r="B521" s="37"/>
      <c r="D521" s="37"/>
      <c r="E521" s="34"/>
      <c r="F521" s="34"/>
      <c r="G521" s="34"/>
      <c r="H521" s="38"/>
      <c r="I521" s="38"/>
      <c r="J521" s="38"/>
      <c r="K521" s="38"/>
    </row>
    <row r="522" spans="1:11" ht="15.75" customHeight="1">
      <c r="A522" s="37"/>
      <c r="B522" s="37"/>
      <c r="D522" s="37"/>
      <c r="E522" s="34"/>
      <c r="F522" s="34"/>
      <c r="G522" s="34"/>
      <c r="H522" s="38"/>
      <c r="I522" s="38"/>
      <c r="J522" s="38"/>
      <c r="K522" s="38"/>
    </row>
    <row r="523" spans="1:11" ht="15.75" customHeight="1">
      <c r="A523" s="37"/>
      <c r="B523" s="37"/>
      <c r="D523" s="37"/>
      <c r="E523" s="34"/>
      <c r="F523" s="34"/>
      <c r="G523" s="34"/>
      <c r="H523" s="38"/>
      <c r="I523" s="38"/>
      <c r="J523" s="38"/>
      <c r="K523" s="38"/>
    </row>
    <row r="524" spans="1:11" ht="15.75" customHeight="1">
      <c r="A524" s="37"/>
      <c r="B524" s="37"/>
      <c r="D524" s="37"/>
      <c r="E524" s="34"/>
      <c r="F524" s="34"/>
      <c r="G524" s="34"/>
      <c r="H524" s="38"/>
      <c r="I524" s="38"/>
      <c r="J524" s="38"/>
      <c r="K524" s="38"/>
    </row>
    <row r="525" spans="1:11" ht="15.75" customHeight="1">
      <c r="A525" s="37"/>
      <c r="B525" s="37"/>
      <c r="D525" s="37"/>
      <c r="E525" s="34"/>
      <c r="F525" s="34"/>
      <c r="G525" s="34"/>
      <c r="H525" s="38"/>
      <c r="I525" s="38"/>
      <c r="J525" s="38"/>
      <c r="K525" s="38"/>
    </row>
    <row r="526" spans="1:11" ht="15.75" customHeight="1">
      <c r="A526" s="37"/>
      <c r="B526" s="37"/>
      <c r="D526" s="37"/>
      <c r="E526" s="34"/>
      <c r="F526" s="34"/>
      <c r="G526" s="34"/>
      <c r="H526" s="38"/>
      <c r="I526" s="38"/>
      <c r="J526" s="38"/>
      <c r="K526" s="38"/>
    </row>
    <row r="527" spans="1:11" ht="15.75" customHeight="1">
      <c r="A527" s="37"/>
      <c r="B527" s="37"/>
      <c r="D527" s="37"/>
      <c r="E527" s="34"/>
      <c r="F527" s="34"/>
      <c r="G527" s="34"/>
      <c r="H527" s="38"/>
      <c r="I527" s="38"/>
      <c r="J527" s="38"/>
      <c r="K527" s="38"/>
    </row>
    <row r="528" spans="1:11" ht="15.75" customHeight="1">
      <c r="A528" s="37"/>
      <c r="B528" s="37"/>
      <c r="D528" s="37"/>
      <c r="E528" s="34"/>
      <c r="F528" s="34"/>
      <c r="G528" s="34"/>
      <c r="H528" s="38"/>
      <c r="I528" s="38"/>
      <c r="J528" s="38"/>
      <c r="K528" s="38"/>
    </row>
    <row r="529" spans="1:11" ht="15.75" customHeight="1">
      <c r="A529" s="37"/>
      <c r="B529" s="37"/>
      <c r="D529" s="37"/>
      <c r="E529" s="34"/>
      <c r="F529" s="34"/>
      <c r="G529" s="34"/>
      <c r="H529" s="38"/>
      <c r="I529" s="38"/>
      <c r="J529" s="38"/>
      <c r="K529" s="38"/>
    </row>
    <row r="530" spans="1:11" ht="15.75" customHeight="1">
      <c r="A530" s="37"/>
      <c r="B530" s="37"/>
      <c r="D530" s="37"/>
      <c r="E530" s="34"/>
      <c r="F530" s="34"/>
      <c r="G530" s="34"/>
      <c r="H530" s="38"/>
      <c r="I530" s="38"/>
      <c r="J530" s="38"/>
      <c r="K530" s="38"/>
    </row>
    <row r="531" spans="1:11" ht="15.75" customHeight="1">
      <c r="A531" s="37"/>
      <c r="B531" s="37"/>
      <c r="D531" s="37"/>
      <c r="E531" s="34"/>
      <c r="F531" s="34"/>
      <c r="G531" s="34"/>
      <c r="H531" s="38"/>
      <c r="I531" s="38"/>
      <c r="J531" s="38"/>
      <c r="K531" s="38"/>
    </row>
    <row r="532" spans="1:11" ht="15.75" customHeight="1">
      <c r="A532" s="37"/>
      <c r="B532" s="37"/>
      <c r="D532" s="37"/>
      <c r="E532" s="34"/>
      <c r="F532" s="34"/>
      <c r="G532" s="34"/>
      <c r="H532" s="38"/>
      <c r="I532" s="38"/>
      <c r="J532" s="38"/>
      <c r="K532" s="38"/>
    </row>
    <row r="533" spans="1:11" ht="15.75" customHeight="1">
      <c r="A533" s="37"/>
      <c r="B533" s="37"/>
      <c r="D533" s="37"/>
      <c r="E533" s="34"/>
      <c r="F533" s="34"/>
      <c r="G533" s="34"/>
      <c r="H533" s="38"/>
      <c r="I533" s="38"/>
      <c r="J533" s="38"/>
      <c r="K533" s="38"/>
    </row>
    <row r="534" spans="1:11" ht="15.75" customHeight="1">
      <c r="A534" s="37"/>
      <c r="B534" s="37"/>
      <c r="D534" s="37"/>
      <c r="E534" s="34"/>
      <c r="F534" s="34"/>
      <c r="G534" s="34"/>
      <c r="H534" s="38"/>
      <c r="I534" s="38"/>
      <c r="J534" s="38"/>
      <c r="K534" s="38"/>
    </row>
    <row r="535" spans="1:11" ht="15.75" customHeight="1">
      <c r="A535" s="37"/>
      <c r="B535" s="37"/>
      <c r="D535" s="37"/>
      <c r="E535" s="34"/>
      <c r="F535" s="34"/>
      <c r="G535" s="34"/>
      <c r="H535" s="38"/>
      <c r="I535" s="38"/>
      <c r="J535" s="38"/>
      <c r="K535" s="38"/>
    </row>
    <row r="536" spans="1:11" ht="15.75" customHeight="1">
      <c r="A536" s="37"/>
      <c r="B536" s="37"/>
      <c r="D536" s="37"/>
      <c r="E536" s="34"/>
      <c r="F536" s="34"/>
      <c r="G536" s="34"/>
      <c r="H536" s="38"/>
      <c r="I536" s="38"/>
      <c r="J536" s="38"/>
      <c r="K536" s="38"/>
    </row>
    <row r="537" spans="1:11" ht="15.75" customHeight="1">
      <c r="A537" s="37"/>
      <c r="B537" s="37"/>
      <c r="D537" s="37"/>
      <c r="E537" s="34"/>
      <c r="F537" s="34"/>
      <c r="G537" s="34"/>
      <c r="H537" s="38"/>
      <c r="I537" s="38"/>
      <c r="J537" s="38"/>
      <c r="K537" s="38"/>
    </row>
    <row r="538" spans="1:11" ht="15.75" customHeight="1">
      <c r="A538" s="37"/>
      <c r="B538" s="37"/>
      <c r="D538" s="37"/>
      <c r="E538" s="34"/>
      <c r="F538" s="34"/>
      <c r="G538" s="34"/>
      <c r="H538" s="38"/>
      <c r="I538" s="38"/>
      <c r="J538" s="38"/>
      <c r="K538" s="38"/>
    </row>
    <row r="539" spans="1:11" ht="15.75" customHeight="1">
      <c r="A539" s="37"/>
      <c r="B539" s="37"/>
      <c r="D539" s="37"/>
      <c r="E539" s="34"/>
      <c r="F539" s="34"/>
      <c r="G539" s="34"/>
      <c r="H539" s="38"/>
      <c r="I539" s="38"/>
      <c r="J539" s="38"/>
      <c r="K539" s="38"/>
    </row>
    <row r="540" spans="1:11" ht="15.75" customHeight="1">
      <c r="A540" s="37"/>
      <c r="B540" s="37"/>
      <c r="D540" s="37"/>
      <c r="E540" s="34"/>
      <c r="F540" s="34"/>
      <c r="G540" s="34"/>
      <c r="H540" s="38"/>
      <c r="I540" s="38"/>
      <c r="J540" s="38"/>
      <c r="K540" s="38"/>
    </row>
    <row r="541" spans="1:11" ht="15.75" customHeight="1">
      <c r="A541" s="37"/>
      <c r="B541" s="37"/>
      <c r="D541" s="37"/>
      <c r="E541" s="34"/>
      <c r="F541" s="34"/>
      <c r="G541" s="34"/>
      <c r="H541" s="38"/>
      <c r="I541" s="38"/>
      <c r="J541" s="38"/>
      <c r="K541" s="38"/>
    </row>
    <row r="542" spans="1:11" ht="15.75" customHeight="1">
      <c r="A542" s="37"/>
      <c r="B542" s="37"/>
      <c r="D542" s="37"/>
      <c r="E542" s="34"/>
      <c r="F542" s="34"/>
      <c r="G542" s="34"/>
      <c r="H542" s="38"/>
      <c r="I542" s="38"/>
      <c r="J542" s="38"/>
      <c r="K542" s="38"/>
    </row>
    <row r="543" spans="1:11" ht="15.75" customHeight="1">
      <c r="A543" s="37"/>
      <c r="B543" s="37"/>
      <c r="D543" s="37"/>
      <c r="E543" s="34"/>
      <c r="F543" s="34"/>
      <c r="G543" s="34"/>
      <c r="H543" s="38"/>
      <c r="I543" s="38"/>
      <c r="J543" s="38"/>
      <c r="K543" s="38"/>
    </row>
    <row r="544" spans="1:11" ht="15.75" customHeight="1">
      <c r="A544" s="37"/>
      <c r="B544" s="37"/>
      <c r="D544" s="37"/>
      <c r="E544" s="34"/>
      <c r="F544" s="34"/>
      <c r="G544" s="34"/>
      <c r="H544" s="38"/>
      <c r="I544" s="38"/>
      <c r="J544" s="38"/>
      <c r="K544" s="38"/>
    </row>
    <row r="545" spans="1:11" ht="15.75" customHeight="1">
      <c r="A545" s="37"/>
      <c r="B545" s="37"/>
      <c r="D545" s="37"/>
      <c r="E545" s="34"/>
      <c r="F545" s="34"/>
      <c r="G545" s="34"/>
      <c r="H545" s="38"/>
      <c r="I545" s="38"/>
      <c r="J545" s="38"/>
      <c r="K545" s="38"/>
    </row>
    <row r="546" spans="1:11" ht="15.75" customHeight="1">
      <c r="A546" s="37"/>
      <c r="B546" s="37"/>
      <c r="D546" s="37"/>
      <c r="E546" s="34"/>
      <c r="F546" s="34"/>
      <c r="G546" s="34"/>
      <c r="H546" s="38"/>
      <c r="I546" s="38"/>
      <c r="J546" s="38"/>
      <c r="K546" s="38"/>
    </row>
    <row r="547" spans="1:11" ht="15.75" customHeight="1">
      <c r="A547" s="37"/>
      <c r="B547" s="37"/>
      <c r="D547" s="37"/>
      <c r="E547" s="34"/>
      <c r="F547" s="34"/>
      <c r="G547" s="34"/>
      <c r="H547" s="38"/>
      <c r="I547" s="38"/>
      <c r="J547" s="38"/>
      <c r="K547" s="38"/>
    </row>
    <row r="548" spans="1:11" ht="15.75" customHeight="1">
      <c r="A548" s="37"/>
      <c r="B548" s="37"/>
      <c r="D548" s="37"/>
      <c r="E548" s="34"/>
      <c r="F548" s="34"/>
      <c r="G548" s="34"/>
      <c r="H548" s="38"/>
      <c r="I548" s="38"/>
      <c r="J548" s="38"/>
      <c r="K548" s="38"/>
    </row>
    <row r="549" spans="1:11" ht="15.75" customHeight="1">
      <c r="A549" s="37"/>
      <c r="B549" s="37"/>
      <c r="D549" s="37"/>
      <c r="E549" s="34"/>
      <c r="F549" s="34"/>
      <c r="G549" s="34"/>
      <c r="H549" s="38"/>
      <c r="I549" s="38"/>
      <c r="J549" s="38"/>
      <c r="K549" s="38"/>
    </row>
    <row r="550" spans="1:11" ht="15.75" customHeight="1">
      <c r="A550" s="37"/>
      <c r="B550" s="37"/>
      <c r="D550" s="37"/>
      <c r="E550" s="34"/>
      <c r="F550" s="34"/>
      <c r="G550" s="34"/>
      <c r="H550" s="38"/>
      <c r="I550" s="38"/>
      <c r="J550" s="38"/>
      <c r="K550" s="38"/>
    </row>
    <row r="551" spans="1:11" ht="15.75" customHeight="1">
      <c r="A551" s="37"/>
      <c r="B551" s="37"/>
      <c r="D551" s="37"/>
      <c r="E551" s="34"/>
      <c r="F551" s="34"/>
      <c r="G551" s="34"/>
      <c r="H551" s="38"/>
      <c r="I551" s="38"/>
      <c r="J551" s="38"/>
      <c r="K551" s="38"/>
    </row>
    <row r="552" spans="1:11" ht="15.75" customHeight="1">
      <c r="A552" s="37"/>
      <c r="B552" s="37"/>
      <c r="D552" s="37"/>
      <c r="E552" s="34"/>
      <c r="F552" s="34"/>
      <c r="G552" s="34"/>
      <c r="H552" s="38"/>
      <c r="I552" s="38"/>
      <c r="J552" s="38"/>
      <c r="K552" s="38"/>
    </row>
    <row r="553" spans="1:11" ht="15.75" customHeight="1">
      <c r="A553" s="37"/>
      <c r="B553" s="37"/>
      <c r="D553" s="37"/>
      <c r="E553" s="34"/>
      <c r="F553" s="34"/>
      <c r="G553" s="34"/>
      <c r="H553" s="38"/>
      <c r="I553" s="38"/>
      <c r="J553" s="38"/>
      <c r="K553" s="38"/>
    </row>
    <row r="554" spans="1:11" ht="15.75" customHeight="1">
      <c r="A554" s="37"/>
      <c r="B554" s="37"/>
      <c r="D554" s="37"/>
      <c r="E554" s="34"/>
      <c r="F554" s="34"/>
      <c r="G554" s="34"/>
      <c r="H554" s="38"/>
      <c r="I554" s="38"/>
      <c r="J554" s="38"/>
      <c r="K554" s="38"/>
    </row>
    <row r="555" spans="1:11" ht="15.75" customHeight="1">
      <c r="A555" s="37"/>
      <c r="B555" s="37"/>
      <c r="D555" s="37"/>
      <c r="E555" s="34"/>
      <c r="F555" s="34"/>
      <c r="G555" s="34"/>
      <c r="H555" s="38"/>
      <c r="I555" s="38"/>
      <c r="J555" s="38"/>
      <c r="K555" s="38"/>
    </row>
    <row r="556" spans="1:11" ht="15.75" customHeight="1">
      <c r="A556" s="37"/>
      <c r="B556" s="37"/>
      <c r="D556" s="37"/>
      <c r="E556" s="34"/>
      <c r="F556" s="34"/>
      <c r="G556" s="34"/>
      <c r="H556" s="38"/>
      <c r="I556" s="38"/>
      <c r="J556" s="38"/>
      <c r="K556" s="38"/>
    </row>
    <row r="557" spans="1:11" ht="15.75" customHeight="1">
      <c r="A557" s="37"/>
      <c r="B557" s="37"/>
      <c r="D557" s="37"/>
      <c r="E557" s="34"/>
      <c r="F557" s="34"/>
      <c r="G557" s="34"/>
      <c r="H557" s="38"/>
      <c r="I557" s="38"/>
      <c r="J557" s="38"/>
      <c r="K557" s="38"/>
    </row>
    <row r="558" spans="1:11" ht="15.75" customHeight="1">
      <c r="A558" s="37"/>
      <c r="B558" s="37"/>
      <c r="D558" s="37"/>
      <c r="E558" s="34"/>
      <c r="F558" s="34"/>
      <c r="G558" s="34"/>
      <c r="H558" s="38"/>
      <c r="I558" s="38"/>
      <c r="J558" s="38"/>
      <c r="K558" s="38"/>
    </row>
    <row r="559" spans="1:11" ht="15.75" customHeight="1">
      <c r="A559" s="37"/>
      <c r="B559" s="37"/>
      <c r="D559" s="37"/>
      <c r="E559" s="34"/>
      <c r="F559" s="34"/>
      <c r="G559" s="34"/>
      <c r="H559" s="38"/>
      <c r="I559" s="38"/>
      <c r="J559" s="38"/>
      <c r="K559" s="38"/>
    </row>
    <row r="560" spans="1:11" ht="15.75" customHeight="1">
      <c r="A560" s="37"/>
      <c r="B560" s="37"/>
      <c r="D560" s="37"/>
      <c r="E560" s="34"/>
      <c r="F560" s="34"/>
      <c r="G560" s="34"/>
      <c r="H560" s="38"/>
      <c r="I560" s="38"/>
      <c r="J560" s="38"/>
      <c r="K560" s="38"/>
    </row>
    <row r="561" spans="1:11" ht="15.75" customHeight="1">
      <c r="A561" s="37"/>
      <c r="B561" s="37"/>
      <c r="D561" s="37"/>
      <c r="E561" s="34"/>
      <c r="F561" s="34"/>
      <c r="G561" s="34"/>
      <c r="H561" s="38"/>
      <c r="I561" s="38"/>
      <c r="J561" s="38"/>
      <c r="K561" s="38"/>
    </row>
    <row r="562" spans="1:11" ht="15.75" customHeight="1">
      <c r="A562" s="37"/>
      <c r="B562" s="37"/>
      <c r="D562" s="37"/>
      <c r="E562" s="34"/>
      <c r="F562" s="34"/>
      <c r="G562" s="34"/>
      <c r="H562" s="38"/>
      <c r="I562" s="38"/>
      <c r="J562" s="38"/>
      <c r="K562" s="38"/>
    </row>
    <row r="563" spans="1:11" ht="15.75" customHeight="1">
      <c r="A563" s="37"/>
      <c r="B563" s="37"/>
      <c r="D563" s="37"/>
      <c r="E563" s="34"/>
      <c r="F563" s="34"/>
      <c r="G563" s="34"/>
      <c r="H563" s="38"/>
      <c r="I563" s="38"/>
      <c r="J563" s="38"/>
      <c r="K563" s="38"/>
    </row>
    <row r="564" spans="1:11" ht="15.75" customHeight="1">
      <c r="A564" s="37"/>
      <c r="B564" s="37"/>
      <c r="D564" s="37"/>
      <c r="E564" s="34"/>
      <c r="F564" s="34"/>
      <c r="G564" s="34"/>
      <c r="H564" s="38"/>
      <c r="I564" s="38"/>
      <c r="J564" s="38"/>
      <c r="K564" s="38"/>
    </row>
    <row r="565" spans="1:11" ht="15.75" customHeight="1">
      <c r="A565" s="37"/>
      <c r="B565" s="37"/>
      <c r="D565" s="37"/>
      <c r="E565" s="34"/>
      <c r="F565" s="34"/>
      <c r="G565" s="34"/>
      <c r="H565" s="38"/>
      <c r="I565" s="38"/>
      <c r="J565" s="38"/>
      <c r="K565" s="38"/>
    </row>
    <row r="566" spans="1:11" ht="15.75" customHeight="1">
      <c r="A566" s="37"/>
      <c r="B566" s="37"/>
      <c r="D566" s="37"/>
      <c r="E566" s="34"/>
      <c r="F566" s="34"/>
      <c r="G566" s="34"/>
      <c r="H566" s="38"/>
      <c r="I566" s="38"/>
      <c r="J566" s="38"/>
      <c r="K566" s="38"/>
    </row>
    <row r="567" spans="1:11" ht="15.75" customHeight="1">
      <c r="A567" s="37"/>
      <c r="B567" s="37"/>
      <c r="D567" s="37"/>
      <c r="E567" s="34"/>
      <c r="F567" s="34"/>
      <c r="G567" s="34"/>
      <c r="H567" s="38"/>
      <c r="I567" s="38"/>
      <c r="J567" s="38"/>
      <c r="K567" s="38"/>
    </row>
    <row r="568" spans="1:11" ht="15.75" customHeight="1">
      <c r="A568" s="37"/>
      <c r="B568" s="37"/>
      <c r="D568" s="37"/>
      <c r="E568" s="34"/>
      <c r="F568" s="34"/>
      <c r="G568" s="34"/>
      <c r="H568" s="38"/>
      <c r="I568" s="38"/>
      <c r="J568" s="38"/>
      <c r="K568" s="38"/>
    </row>
    <row r="569" spans="1:11" ht="15.75" customHeight="1">
      <c r="A569" s="37"/>
      <c r="B569" s="37"/>
      <c r="D569" s="37"/>
      <c r="E569" s="34"/>
      <c r="F569" s="34"/>
      <c r="G569" s="34"/>
      <c r="H569" s="38"/>
      <c r="I569" s="38"/>
      <c r="J569" s="38"/>
      <c r="K569" s="38"/>
    </row>
    <row r="570" spans="1:11" ht="15.75" customHeight="1">
      <c r="A570" s="37"/>
      <c r="B570" s="37"/>
      <c r="D570" s="37"/>
      <c r="E570" s="34"/>
      <c r="F570" s="34"/>
      <c r="G570" s="34"/>
      <c r="H570" s="38"/>
      <c r="I570" s="38"/>
      <c r="J570" s="38"/>
      <c r="K570" s="38"/>
    </row>
    <row r="571" spans="1:11" ht="15.75" customHeight="1">
      <c r="A571" s="37"/>
      <c r="B571" s="37"/>
      <c r="D571" s="37"/>
      <c r="E571" s="34"/>
      <c r="F571" s="34"/>
      <c r="G571" s="34"/>
      <c r="H571" s="38"/>
      <c r="I571" s="38"/>
      <c r="J571" s="38"/>
      <c r="K571" s="38"/>
    </row>
    <row r="572" spans="1:11" ht="15.75" customHeight="1">
      <c r="A572" s="37"/>
      <c r="B572" s="37"/>
      <c r="D572" s="37"/>
      <c r="E572" s="34"/>
      <c r="F572" s="34"/>
      <c r="G572" s="34"/>
      <c r="H572" s="38"/>
      <c r="I572" s="38"/>
      <c r="J572" s="38"/>
      <c r="K572" s="38"/>
    </row>
    <row r="573" spans="1:11" ht="15.75" customHeight="1">
      <c r="A573" s="37"/>
      <c r="B573" s="37"/>
      <c r="D573" s="37"/>
      <c r="E573" s="34"/>
      <c r="F573" s="34"/>
      <c r="G573" s="34"/>
      <c r="H573" s="38"/>
      <c r="I573" s="38"/>
      <c r="J573" s="38"/>
      <c r="K573" s="38"/>
    </row>
    <row r="574" spans="1:11" ht="15.75" customHeight="1">
      <c r="A574" s="37"/>
      <c r="B574" s="37"/>
      <c r="D574" s="37"/>
      <c r="E574" s="34"/>
      <c r="F574" s="34"/>
      <c r="G574" s="34"/>
      <c r="H574" s="38"/>
      <c r="I574" s="38"/>
      <c r="J574" s="38"/>
      <c r="K574" s="38"/>
    </row>
    <row r="575" spans="1:11" ht="15.75" customHeight="1">
      <c r="A575" s="37"/>
      <c r="B575" s="37"/>
      <c r="D575" s="37"/>
      <c r="E575" s="34"/>
      <c r="F575" s="34"/>
      <c r="G575" s="34"/>
      <c r="H575" s="38"/>
      <c r="I575" s="38"/>
      <c r="J575" s="38"/>
      <c r="K575" s="38"/>
    </row>
    <row r="576" spans="1:11" ht="15.75" customHeight="1">
      <c r="A576" s="37"/>
      <c r="B576" s="37"/>
      <c r="D576" s="37"/>
      <c r="E576" s="34"/>
      <c r="F576" s="34"/>
      <c r="G576" s="34"/>
      <c r="H576" s="38"/>
      <c r="I576" s="38"/>
      <c r="J576" s="38"/>
      <c r="K576" s="38"/>
    </row>
    <row r="577" spans="1:11" ht="15.75" customHeight="1">
      <c r="A577" s="37"/>
      <c r="B577" s="37"/>
      <c r="D577" s="37"/>
      <c r="E577" s="34"/>
      <c r="F577" s="34"/>
      <c r="G577" s="34"/>
      <c r="H577" s="38"/>
      <c r="I577" s="38"/>
      <c r="J577" s="38"/>
      <c r="K577" s="38"/>
    </row>
    <row r="578" spans="1:11" ht="15.75" customHeight="1">
      <c r="A578" s="37"/>
      <c r="B578" s="37"/>
      <c r="D578" s="37"/>
      <c r="E578" s="34"/>
      <c r="F578" s="34"/>
      <c r="G578" s="34"/>
      <c r="H578" s="38"/>
      <c r="I578" s="38"/>
      <c r="J578" s="38"/>
      <c r="K578" s="38"/>
    </row>
    <row r="579" spans="1:11" ht="15.75" customHeight="1">
      <c r="A579" s="37"/>
      <c r="B579" s="37"/>
      <c r="D579" s="37"/>
      <c r="E579" s="34"/>
      <c r="F579" s="34"/>
      <c r="G579" s="34"/>
      <c r="H579" s="38"/>
      <c r="I579" s="38"/>
      <c r="J579" s="38"/>
      <c r="K579" s="38"/>
    </row>
    <row r="580" spans="1:11" ht="15.75" customHeight="1">
      <c r="A580" s="37"/>
      <c r="B580" s="37"/>
      <c r="D580" s="37"/>
      <c r="E580" s="34"/>
      <c r="F580" s="34"/>
      <c r="G580" s="34"/>
      <c r="H580" s="38"/>
      <c r="I580" s="38"/>
      <c r="J580" s="38"/>
      <c r="K580" s="38"/>
    </row>
    <row r="581" spans="1:11" ht="15.75" customHeight="1">
      <c r="A581" s="37"/>
      <c r="B581" s="37"/>
      <c r="D581" s="37"/>
      <c r="E581" s="34"/>
      <c r="F581" s="34"/>
      <c r="G581" s="34"/>
      <c r="H581" s="38"/>
      <c r="I581" s="38"/>
      <c r="J581" s="38"/>
      <c r="K581" s="38"/>
    </row>
    <row r="582" spans="1:11" ht="15.75" customHeight="1">
      <c r="A582" s="37"/>
      <c r="B582" s="37"/>
      <c r="D582" s="37"/>
      <c r="E582" s="34"/>
      <c r="F582" s="34"/>
      <c r="G582" s="34"/>
      <c r="H582" s="38"/>
      <c r="I582" s="38"/>
      <c r="J582" s="38"/>
      <c r="K582" s="38"/>
    </row>
    <row r="583" spans="1:11" ht="15.75" customHeight="1">
      <c r="A583" s="37"/>
      <c r="B583" s="37"/>
      <c r="D583" s="37"/>
      <c r="E583" s="34"/>
      <c r="F583" s="34"/>
      <c r="G583" s="34"/>
      <c r="H583" s="38"/>
      <c r="I583" s="38"/>
      <c r="J583" s="38"/>
      <c r="K583" s="38"/>
    </row>
    <row r="584" spans="1:11" ht="15.75" customHeight="1">
      <c r="A584" s="37"/>
      <c r="B584" s="37"/>
      <c r="D584" s="37"/>
      <c r="E584" s="34"/>
      <c r="F584" s="34"/>
      <c r="G584" s="34"/>
      <c r="H584" s="38"/>
      <c r="I584" s="38"/>
      <c r="J584" s="38"/>
      <c r="K584" s="38"/>
    </row>
    <row r="585" spans="1:11" ht="15.75" customHeight="1">
      <c r="A585" s="37"/>
      <c r="B585" s="37"/>
      <c r="D585" s="37"/>
      <c r="E585" s="34"/>
      <c r="F585" s="34"/>
      <c r="G585" s="34"/>
      <c r="H585" s="38"/>
      <c r="I585" s="38"/>
      <c r="J585" s="38"/>
      <c r="K585" s="38"/>
    </row>
    <row r="586" spans="1:11" ht="15.75" customHeight="1">
      <c r="A586" s="37"/>
      <c r="B586" s="37"/>
      <c r="D586" s="37"/>
      <c r="E586" s="34"/>
      <c r="F586" s="34"/>
      <c r="G586" s="34"/>
      <c r="H586" s="38"/>
      <c r="I586" s="38"/>
      <c r="J586" s="38"/>
      <c r="K586" s="38"/>
    </row>
    <row r="587" spans="1:11" ht="15.75" customHeight="1">
      <c r="A587" s="37"/>
      <c r="B587" s="37"/>
      <c r="D587" s="37"/>
      <c r="E587" s="34"/>
      <c r="F587" s="34"/>
      <c r="G587" s="34"/>
      <c r="H587" s="38"/>
      <c r="I587" s="38"/>
      <c r="J587" s="38"/>
      <c r="K587" s="38"/>
    </row>
    <row r="588" spans="1:11" ht="15.75" customHeight="1">
      <c r="A588" s="37"/>
      <c r="B588" s="37"/>
      <c r="D588" s="37"/>
      <c r="E588" s="34"/>
      <c r="F588" s="34"/>
      <c r="G588" s="34"/>
      <c r="H588" s="38"/>
      <c r="I588" s="38"/>
      <c r="J588" s="38"/>
      <c r="K588" s="38"/>
    </row>
    <row r="589" spans="1:11" ht="15.75" customHeight="1">
      <c r="A589" s="37"/>
      <c r="B589" s="37"/>
      <c r="D589" s="37"/>
      <c r="E589" s="34"/>
      <c r="F589" s="34"/>
      <c r="G589" s="34"/>
      <c r="H589" s="38"/>
      <c r="I589" s="38"/>
      <c r="J589" s="38"/>
      <c r="K589" s="38"/>
    </row>
    <row r="590" spans="1:11" ht="15.75" customHeight="1">
      <c r="A590" s="37"/>
      <c r="B590" s="37"/>
      <c r="D590" s="37"/>
      <c r="E590" s="34"/>
      <c r="F590" s="34"/>
      <c r="G590" s="34"/>
      <c r="H590" s="38"/>
      <c r="I590" s="38"/>
      <c r="J590" s="38"/>
      <c r="K590" s="38"/>
    </row>
    <row r="591" spans="1:11" ht="15.75" customHeight="1">
      <c r="A591" s="37"/>
      <c r="B591" s="37"/>
      <c r="D591" s="37"/>
      <c r="E591" s="34"/>
      <c r="F591" s="34"/>
      <c r="G591" s="34"/>
      <c r="H591" s="38"/>
      <c r="I591" s="38"/>
      <c r="J591" s="38"/>
      <c r="K591" s="38"/>
    </row>
    <row r="592" spans="1:11" ht="15.75" customHeight="1">
      <c r="A592" s="37"/>
      <c r="B592" s="37"/>
      <c r="D592" s="37"/>
      <c r="E592" s="34"/>
      <c r="F592" s="34"/>
      <c r="G592" s="34"/>
      <c r="H592" s="38"/>
      <c r="I592" s="38"/>
      <c r="J592" s="38"/>
      <c r="K592" s="38"/>
    </row>
    <row r="593" spans="1:11" ht="15.75" customHeight="1">
      <c r="A593" s="37"/>
      <c r="B593" s="37"/>
      <c r="D593" s="37"/>
      <c r="E593" s="34"/>
      <c r="F593" s="34"/>
      <c r="G593" s="34"/>
      <c r="H593" s="38"/>
      <c r="I593" s="38"/>
      <c r="J593" s="38"/>
      <c r="K593" s="38"/>
    </row>
    <row r="594" spans="1:11" ht="15.75" customHeight="1">
      <c r="A594" s="37"/>
      <c r="B594" s="37"/>
      <c r="D594" s="37"/>
      <c r="E594" s="34"/>
      <c r="F594" s="34"/>
      <c r="G594" s="34"/>
      <c r="H594" s="38"/>
      <c r="I594" s="38"/>
      <c r="J594" s="38"/>
      <c r="K594" s="38"/>
    </row>
    <row r="595" spans="1:11" ht="15.75" customHeight="1">
      <c r="A595" s="37"/>
      <c r="B595" s="37"/>
      <c r="D595" s="37"/>
      <c r="E595" s="34"/>
      <c r="F595" s="34"/>
      <c r="G595" s="34"/>
      <c r="H595" s="38"/>
      <c r="I595" s="38"/>
      <c r="J595" s="38"/>
      <c r="K595" s="38"/>
    </row>
    <row r="596" spans="1:11" ht="15.75" customHeight="1">
      <c r="A596" s="37"/>
      <c r="B596" s="37"/>
      <c r="D596" s="37"/>
      <c r="E596" s="34"/>
      <c r="F596" s="34"/>
      <c r="G596" s="34"/>
      <c r="H596" s="38"/>
      <c r="I596" s="38"/>
      <c r="J596" s="38"/>
      <c r="K596" s="38"/>
    </row>
    <row r="597" spans="1:11" ht="15.75" customHeight="1">
      <c r="A597" s="37"/>
      <c r="B597" s="37"/>
      <c r="D597" s="37"/>
      <c r="E597" s="34"/>
      <c r="F597" s="34"/>
      <c r="G597" s="34"/>
      <c r="H597" s="38"/>
      <c r="I597" s="38"/>
      <c r="J597" s="38"/>
      <c r="K597" s="38"/>
    </row>
    <row r="598" spans="1:11" ht="15.75" customHeight="1">
      <c r="A598" s="37"/>
      <c r="B598" s="37"/>
      <c r="D598" s="37"/>
      <c r="E598" s="34"/>
      <c r="F598" s="34"/>
      <c r="G598" s="34"/>
      <c r="H598" s="38"/>
      <c r="I598" s="38"/>
      <c r="J598" s="38"/>
      <c r="K598" s="38"/>
    </row>
    <row r="599" spans="1:11" ht="15.75" customHeight="1">
      <c r="A599" s="37"/>
      <c r="B599" s="37"/>
      <c r="D599" s="37"/>
      <c r="E599" s="34"/>
      <c r="F599" s="34"/>
      <c r="G599" s="34"/>
      <c r="H599" s="38"/>
      <c r="I599" s="38"/>
      <c r="J599" s="38"/>
      <c r="K599" s="38"/>
    </row>
    <row r="600" spans="1:11" ht="15.75" customHeight="1">
      <c r="A600" s="37"/>
      <c r="B600" s="37"/>
      <c r="D600" s="37"/>
      <c r="E600" s="34"/>
      <c r="F600" s="34"/>
      <c r="G600" s="34"/>
      <c r="H600" s="38"/>
      <c r="I600" s="38"/>
      <c r="J600" s="38"/>
      <c r="K600" s="38"/>
    </row>
    <row r="601" spans="1:11" ht="15.75" customHeight="1">
      <c r="A601" s="37"/>
      <c r="B601" s="37"/>
      <c r="D601" s="37"/>
      <c r="E601" s="34"/>
      <c r="F601" s="34"/>
      <c r="G601" s="34"/>
      <c r="H601" s="38"/>
      <c r="I601" s="38"/>
      <c r="J601" s="38"/>
      <c r="K601" s="38"/>
    </row>
    <row r="602" spans="1:11" ht="15.75" customHeight="1">
      <c r="A602" s="37"/>
      <c r="B602" s="37"/>
      <c r="D602" s="37"/>
      <c r="E602" s="34"/>
      <c r="F602" s="34"/>
      <c r="G602" s="34"/>
      <c r="H602" s="38"/>
      <c r="I602" s="38"/>
      <c r="J602" s="38"/>
      <c r="K602" s="38"/>
    </row>
    <row r="603" spans="1:11" ht="15.75" customHeight="1">
      <c r="A603" s="37"/>
      <c r="B603" s="37"/>
      <c r="D603" s="37"/>
      <c r="E603" s="34"/>
      <c r="F603" s="34"/>
      <c r="G603" s="34"/>
      <c r="H603" s="38"/>
      <c r="I603" s="38"/>
      <c r="J603" s="38"/>
      <c r="K603" s="38"/>
    </row>
    <row r="604" spans="1:11" ht="15.75" customHeight="1">
      <c r="A604" s="37"/>
      <c r="B604" s="37"/>
      <c r="D604" s="37"/>
      <c r="E604" s="34"/>
      <c r="F604" s="34"/>
      <c r="G604" s="34"/>
      <c r="H604" s="38"/>
      <c r="I604" s="38"/>
      <c r="J604" s="38"/>
      <c r="K604" s="38"/>
    </row>
    <row r="605" spans="1:11" ht="15.75" customHeight="1">
      <c r="A605" s="37"/>
      <c r="B605" s="37"/>
      <c r="D605" s="37"/>
      <c r="E605" s="34"/>
      <c r="F605" s="34"/>
      <c r="G605" s="34"/>
      <c r="H605" s="38"/>
      <c r="I605" s="38"/>
      <c r="J605" s="38"/>
      <c r="K605" s="38"/>
    </row>
    <row r="606" spans="1:11" ht="15.75" customHeight="1">
      <c r="A606" s="37"/>
      <c r="B606" s="37"/>
      <c r="D606" s="37"/>
      <c r="E606" s="34"/>
      <c r="F606" s="34"/>
      <c r="G606" s="34"/>
      <c r="H606" s="38"/>
      <c r="I606" s="38"/>
      <c r="J606" s="38"/>
      <c r="K606" s="38"/>
    </row>
    <row r="607" spans="1:11" ht="15.75" customHeight="1">
      <c r="A607" s="37"/>
      <c r="B607" s="37"/>
      <c r="D607" s="37"/>
      <c r="E607" s="34"/>
      <c r="F607" s="34"/>
      <c r="G607" s="34"/>
      <c r="H607" s="38"/>
      <c r="I607" s="38"/>
      <c r="J607" s="38"/>
      <c r="K607" s="38"/>
    </row>
    <row r="608" spans="1:11" ht="15.75" customHeight="1">
      <c r="A608" s="37"/>
      <c r="B608" s="37"/>
      <c r="D608" s="37"/>
      <c r="E608" s="34"/>
      <c r="F608" s="34"/>
      <c r="G608" s="34"/>
      <c r="H608" s="38"/>
      <c r="I608" s="38"/>
      <c r="J608" s="38"/>
      <c r="K608" s="38"/>
    </row>
    <row r="609" spans="1:11" ht="15.75" customHeight="1">
      <c r="A609" s="37"/>
      <c r="B609" s="37"/>
      <c r="D609" s="37"/>
      <c r="E609" s="34"/>
      <c r="F609" s="34"/>
      <c r="G609" s="34"/>
      <c r="H609" s="38"/>
      <c r="I609" s="38"/>
      <c r="J609" s="38"/>
      <c r="K609" s="38"/>
    </row>
    <row r="610" spans="1:11" ht="15.75" customHeight="1">
      <c r="A610" s="37"/>
      <c r="B610" s="37"/>
      <c r="D610" s="37"/>
      <c r="E610" s="34"/>
      <c r="F610" s="34"/>
      <c r="G610" s="34"/>
      <c r="H610" s="38"/>
      <c r="I610" s="38"/>
      <c r="J610" s="38"/>
      <c r="K610" s="38"/>
    </row>
    <row r="611" spans="1:11" ht="15.75" customHeight="1">
      <c r="A611" s="37"/>
      <c r="B611" s="37"/>
      <c r="D611" s="37"/>
      <c r="E611" s="34"/>
      <c r="F611" s="34"/>
      <c r="G611" s="34"/>
      <c r="H611" s="38"/>
      <c r="I611" s="38"/>
      <c r="J611" s="38"/>
      <c r="K611" s="38"/>
    </row>
    <row r="612" spans="1:11" ht="15.75" customHeight="1">
      <c r="A612" s="37"/>
      <c r="B612" s="37"/>
      <c r="D612" s="37"/>
      <c r="E612" s="34"/>
      <c r="F612" s="34"/>
      <c r="G612" s="34"/>
      <c r="H612" s="38"/>
      <c r="I612" s="38"/>
      <c r="J612" s="38"/>
      <c r="K612" s="38"/>
    </row>
    <row r="613" spans="1:11" ht="15.75" customHeight="1">
      <c r="A613" s="37"/>
      <c r="B613" s="37"/>
      <c r="D613" s="37"/>
      <c r="E613" s="34"/>
      <c r="F613" s="34"/>
      <c r="G613" s="34"/>
      <c r="H613" s="38"/>
      <c r="I613" s="38"/>
      <c r="J613" s="38"/>
      <c r="K613" s="38"/>
    </row>
    <row r="614" spans="1:11" ht="15.75" customHeight="1">
      <c r="A614" s="37"/>
      <c r="B614" s="37"/>
      <c r="D614" s="37"/>
      <c r="E614" s="34"/>
      <c r="F614" s="34"/>
      <c r="G614" s="34"/>
      <c r="H614" s="38"/>
      <c r="I614" s="38"/>
      <c r="J614" s="38"/>
      <c r="K614" s="38"/>
    </row>
    <row r="615" spans="1:11" ht="15.75" customHeight="1">
      <c r="A615" s="37"/>
      <c r="B615" s="37"/>
      <c r="D615" s="37"/>
      <c r="E615" s="34"/>
      <c r="F615" s="34"/>
      <c r="G615" s="34"/>
      <c r="H615" s="38"/>
      <c r="I615" s="38"/>
      <c r="J615" s="38"/>
      <c r="K615" s="38"/>
    </row>
    <row r="616" spans="1:11" ht="15.75" customHeight="1">
      <c r="A616" s="37"/>
      <c r="B616" s="37"/>
      <c r="D616" s="37"/>
      <c r="E616" s="34"/>
      <c r="F616" s="34"/>
      <c r="G616" s="34"/>
      <c r="H616" s="38"/>
      <c r="I616" s="38"/>
      <c r="J616" s="38"/>
      <c r="K616" s="38"/>
    </row>
    <row r="617" spans="1:11" ht="15.75" customHeight="1">
      <c r="A617" s="37"/>
      <c r="B617" s="37"/>
      <c r="D617" s="37"/>
      <c r="E617" s="34"/>
      <c r="F617" s="34"/>
      <c r="G617" s="34"/>
      <c r="H617" s="38"/>
      <c r="I617" s="38"/>
      <c r="J617" s="38"/>
      <c r="K617" s="38"/>
    </row>
    <row r="618" spans="1:11" ht="15.75" customHeight="1">
      <c r="A618" s="37"/>
      <c r="B618" s="37"/>
      <c r="D618" s="37"/>
      <c r="E618" s="34"/>
      <c r="F618" s="34"/>
      <c r="G618" s="34"/>
      <c r="H618" s="38"/>
      <c r="I618" s="38"/>
      <c r="J618" s="38"/>
      <c r="K618" s="38"/>
    </row>
    <row r="619" spans="1:11" ht="15.75" customHeight="1">
      <c r="A619" s="37"/>
      <c r="B619" s="37"/>
      <c r="D619" s="37"/>
      <c r="E619" s="34"/>
      <c r="F619" s="34"/>
      <c r="G619" s="34"/>
      <c r="H619" s="38"/>
      <c r="I619" s="38"/>
      <c r="J619" s="38"/>
      <c r="K619" s="38"/>
    </row>
    <row r="620" spans="1:11" ht="15.75" customHeight="1">
      <c r="A620" s="37"/>
      <c r="B620" s="37"/>
      <c r="D620" s="37"/>
      <c r="E620" s="34"/>
      <c r="F620" s="34"/>
      <c r="G620" s="34"/>
      <c r="H620" s="38"/>
      <c r="I620" s="38"/>
      <c r="J620" s="38"/>
      <c r="K620" s="38"/>
    </row>
    <row r="621" spans="1:11" ht="15.75" customHeight="1">
      <c r="A621" s="37"/>
      <c r="B621" s="37"/>
      <c r="D621" s="37"/>
      <c r="E621" s="34"/>
      <c r="F621" s="34"/>
      <c r="G621" s="34"/>
      <c r="H621" s="38"/>
      <c r="I621" s="38"/>
      <c r="J621" s="38"/>
      <c r="K621" s="38"/>
    </row>
    <row r="622" spans="1:11" ht="15.75" customHeight="1">
      <c r="A622" s="37"/>
      <c r="B622" s="37"/>
      <c r="D622" s="37"/>
      <c r="E622" s="34"/>
      <c r="F622" s="34"/>
      <c r="G622" s="34"/>
      <c r="H622" s="38"/>
      <c r="I622" s="38"/>
      <c r="J622" s="38"/>
      <c r="K622" s="38"/>
    </row>
    <row r="623" spans="1:11" ht="15.75" customHeight="1">
      <c r="A623" s="37"/>
      <c r="B623" s="37"/>
      <c r="D623" s="37"/>
      <c r="E623" s="34"/>
      <c r="F623" s="34"/>
      <c r="G623" s="34"/>
      <c r="H623" s="38"/>
      <c r="I623" s="38"/>
      <c r="J623" s="38"/>
      <c r="K623" s="38"/>
    </row>
    <row r="624" spans="1:11" ht="15.75" customHeight="1">
      <c r="A624" s="37"/>
      <c r="B624" s="37"/>
      <c r="D624" s="37"/>
      <c r="E624" s="34"/>
      <c r="F624" s="34"/>
      <c r="G624" s="34"/>
      <c r="H624" s="38"/>
      <c r="I624" s="38"/>
      <c r="J624" s="38"/>
      <c r="K624" s="38"/>
    </row>
    <row r="625" spans="1:11" ht="15.75" customHeight="1">
      <c r="A625" s="37"/>
      <c r="B625" s="37"/>
      <c r="D625" s="37"/>
      <c r="E625" s="34"/>
      <c r="F625" s="34"/>
      <c r="G625" s="34"/>
      <c r="H625" s="38"/>
      <c r="I625" s="38"/>
      <c r="J625" s="38"/>
      <c r="K625" s="38"/>
    </row>
    <row r="626" spans="1:11" ht="15.75" customHeight="1">
      <c r="A626" s="37"/>
      <c r="B626" s="37"/>
      <c r="D626" s="37"/>
      <c r="E626" s="34"/>
      <c r="F626" s="34"/>
      <c r="G626" s="34"/>
      <c r="H626" s="38"/>
      <c r="I626" s="38"/>
      <c r="J626" s="38"/>
      <c r="K626" s="38"/>
    </row>
    <row r="627" spans="1:11" ht="15.75" customHeight="1">
      <c r="A627" s="37"/>
      <c r="B627" s="37"/>
      <c r="D627" s="37"/>
      <c r="E627" s="34"/>
      <c r="F627" s="34"/>
      <c r="G627" s="34"/>
      <c r="H627" s="38"/>
      <c r="I627" s="38"/>
      <c r="J627" s="38"/>
      <c r="K627" s="38"/>
    </row>
    <row r="628" spans="1:11" ht="15.75" customHeight="1">
      <c r="A628" s="37"/>
      <c r="B628" s="37"/>
      <c r="D628" s="37"/>
      <c r="E628" s="34"/>
      <c r="F628" s="34"/>
      <c r="G628" s="34"/>
      <c r="H628" s="38"/>
      <c r="I628" s="38"/>
      <c r="J628" s="38"/>
      <c r="K628" s="38"/>
    </row>
    <row r="629" spans="1:11" ht="15.75" customHeight="1">
      <c r="A629" s="37"/>
      <c r="B629" s="37"/>
      <c r="D629" s="37"/>
      <c r="E629" s="34"/>
      <c r="F629" s="34"/>
      <c r="G629" s="34"/>
      <c r="H629" s="38"/>
      <c r="I629" s="38"/>
      <c r="J629" s="38"/>
      <c r="K629" s="38"/>
    </row>
    <row r="630" spans="1:11" ht="15.75" customHeight="1">
      <c r="A630" s="37"/>
      <c r="B630" s="37"/>
      <c r="D630" s="37"/>
      <c r="E630" s="34"/>
      <c r="F630" s="34"/>
      <c r="G630" s="34"/>
      <c r="H630" s="38"/>
      <c r="I630" s="38"/>
      <c r="J630" s="38"/>
      <c r="K630" s="38"/>
    </row>
    <row r="631" spans="1:11" ht="15.75" customHeight="1">
      <c r="A631" s="37"/>
      <c r="B631" s="37"/>
      <c r="D631" s="37"/>
      <c r="E631" s="34"/>
      <c r="F631" s="34"/>
      <c r="G631" s="34"/>
      <c r="H631" s="38"/>
      <c r="I631" s="38"/>
      <c r="J631" s="38"/>
      <c r="K631" s="38"/>
    </row>
    <row r="632" spans="1:11" ht="15.75" customHeight="1">
      <c r="A632" s="37"/>
      <c r="B632" s="37"/>
      <c r="D632" s="37"/>
      <c r="E632" s="34"/>
      <c r="F632" s="34"/>
      <c r="G632" s="34"/>
      <c r="H632" s="38"/>
      <c r="I632" s="38"/>
      <c r="J632" s="38"/>
      <c r="K632" s="38"/>
    </row>
    <row r="633" spans="1:11" ht="15.75" customHeight="1">
      <c r="A633" s="37"/>
      <c r="B633" s="37"/>
      <c r="D633" s="37"/>
      <c r="E633" s="34"/>
      <c r="F633" s="34"/>
      <c r="G633" s="34"/>
      <c r="H633" s="38"/>
      <c r="I633" s="38"/>
      <c r="J633" s="38"/>
      <c r="K633" s="38"/>
    </row>
    <row r="634" spans="1:11" ht="15.75" customHeight="1">
      <c r="A634" s="37"/>
      <c r="B634" s="37"/>
      <c r="D634" s="37"/>
      <c r="E634" s="34"/>
      <c r="F634" s="34"/>
      <c r="G634" s="34"/>
      <c r="H634" s="38"/>
      <c r="I634" s="38"/>
      <c r="J634" s="38"/>
      <c r="K634" s="38"/>
    </row>
    <row r="635" spans="1:11" ht="15.75" customHeight="1">
      <c r="A635" s="37"/>
      <c r="B635" s="37"/>
      <c r="D635" s="37"/>
      <c r="E635" s="34"/>
      <c r="F635" s="34"/>
      <c r="G635" s="34"/>
      <c r="H635" s="38"/>
      <c r="I635" s="38"/>
      <c r="J635" s="38"/>
      <c r="K635" s="38"/>
    </row>
    <row r="636" spans="1:11" ht="15.75" customHeight="1">
      <c r="A636" s="37"/>
      <c r="B636" s="37"/>
      <c r="D636" s="37"/>
      <c r="E636" s="34"/>
      <c r="F636" s="34"/>
      <c r="G636" s="34"/>
      <c r="H636" s="38"/>
      <c r="I636" s="38"/>
      <c r="J636" s="38"/>
      <c r="K636" s="38"/>
    </row>
    <row r="637" spans="1:11" ht="15.75" customHeight="1">
      <c r="A637" s="37"/>
      <c r="B637" s="37"/>
      <c r="D637" s="37"/>
      <c r="E637" s="34"/>
      <c r="F637" s="34"/>
      <c r="G637" s="34"/>
      <c r="H637" s="38"/>
      <c r="I637" s="38"/>
      <c r="J637" s="38"/>
      <c r="K637" s="38"/>
    </row>
    <row r="638" spans="1:11" ht="15.75" customHeight="1">
      <c r="A638" s="37"/>
      <c r="B638" s="37"/>
      <c r="D638" s="37"/>
      <c r="E638" s="34"/>
      <c r="F638" s="34"/>
      <c r="G638" s="34"/>
      <c r="H638" s="38"/>
      <c r="I638" s="38"/>
      <c r="J638" s="38"/>
      <c r="K638" s="38"/>
    </row>
    <row r="639" spans="1:11" ht="15.75" customHeight="1">
      <c r="A639" s="37"/>
      <c r="B639" s="37"/>
      <c r="D639" s="37"/>
      <c r="E639" s="34"/>
      <c r="F639" s="34"/>
      <c r="G639" s="34"/>
      <c r="H639" s="38"/>
      <c r="I639" s="38"/>
      <c r="J639" s="38"/>
      <c r="K639" s="38"/>
    </row>
    <row r="640" spans="1:11" ht="15.75" customHeight="1">
      <c r="A640" s="37"/>
      <c r="B640" s="37"/>
      <c r="D640" s="37"/>
      <c r="E640" s="34"/>
      <c r="F640" s="34"/>
      <c r="G640" s="34"/>
      <c r="H640" s="38"/>
      <c r="I640" s="38"/>
      <c r="J640" s="38"/>
      <c r="K640" s="38"/>
    </row>
    <row r="641" spans="1:11" ht="15.75" customHeight="1">
      <c r="A641" s="37"/>
      <c r="B641" s="37"/>
      <c r="D641" s="37"/>
      <c r="E641" s="34"/>
      <c r="F641" s="34"/>
      <c r="G641" s="34"/>
      <c r="H641" s="38"/>
      <c r="I641" s="38"/>
      <c r="J641" s="38"/>
      <c r="K641" s="38"/>
    </row>
    <row r="642" spans="1:11" ht="15.75" customHeight="1">
      <c r="A642" s="37"/>
      <c r="B642" s="37"/>
      <c r="D642" s="37"/>
      <c r="E642" s="34"/>
      <c r="F642" s="34"/>
      <c r="G642" s="34"/>
      <c r="H642" s="38"/>
      <c r="I642" s="38"/>
      <c r="J642" s="38"/>
      <c r="K642" s="38"/>
    </row>
    <row r="643" spans="1:11" ht="15.75" customHeight="1">
      <c r="A643" s="37"/>
      <c r="B643" s="37"/>
      <c r="D643" s="37"/>
      <c r="E643" s="34"/>
      <c r="F643" s="34"/>
      <c r="G643" s="34"/>
      <c r="H643" s="38"/>
      <c r="I643" s="38"/>
      <c r="J643" s="38"/>
      <c r="K643" s="38"/>
    </row>
    <row r="644" spans="1:11" ht="15.75" customHeight="1">
      <c r="A644" s="37"/>
      <c r="B644" s="37"/>
      <c r="D644" s="37"/>
      <c r="E644" s="34"/>
      <c r="F644" s="34"/>
      <c r="G644" s="34"/>
      <c r="H644" s="38"/>
      <c r="I644" s="38"/>
      <c r="J644" s="38"/>
      <c r="K644" s="38"/>
    </row>
    <row r="645" spans="1:11" ht="15.75" customHeight="1">
      <c r="A645" s="37"/>
      <c r="B645" s="37"/>
      <c r="D645" s="37"/>
      <c r="E645" s="34"/>
      <c r="F645" s="34"/>
      <c r="G645" s="34"/>
      <c r="H645" s="38"/>
      <c r="I645" s="38"/>
      <c r="J645" s="38"/>
      <c r="K645" s="38"/>
    </row>
    <row r="646" spans="1:11" ht="15.75" customHeight="1">
      <c r="A646" s="37"/>
      <c r="B646" s="37"/>
      <c r="D646" s="37"/>
      <c r="E646" s="34"/>
      <c r="F646" s="34"/>
      <c r="G646" s="34"/>
      <c r="H646" s="38"/>
      <c r="I646" s="38"/>
      <c r="J646" s="38"/>
      <c r="K646" s="38"/>
    </row>
    <row r="647" spans="1:11" ht="15.75" customHeight="1">
      <c r="A647" s="37"/>
      <c r="B647" s="37"/>
      <c r="D647" s="37"/>
      <c r="E647" s="34"/>
      <c r="F647" s="34"/>
      <c r="G647" s="34"/>
      <c r="H647" s="38"/>
      <c r="I647" s="38"/>
      <c r="J647" s="38"/>
      <c r="K647" s="38"/>
    </row>
    <row r="648" spans="1:11" ht="15.75" customHeight="1">
      <c r="A648" s="37"/>
      <c r="B648" s="37"/>
      <c r="D648" s="37"/>
      <c r="E648" s="34"/>
      <c r="F648" s="34"/>
      <c r="G648" s="34"/>
      <c r="H648" s="38"/>
      <c r="I648" s="38"/>
      <c r="J648" s="38"/>
      <c r="K648" s="38"/>
    </row>
    <row r="649" spans="1:11" ht="15.75" customHeight="1">
      <c r="A649" s="37"/>
      <c r="B649" s="37"/>
      <c r="D649" s="37"/>
      <c r="E649" s="34"/>
      <c r="F649" s="34"/>
      <c r="G649" s="34"/>
      <c r="H649" s="38"/>
      <c r="I649" s="38"/>
      <c r="J649" s="38"/>
      <c r="K649" s="38"/>
    </row>
    <row r="650" spans="1:11" ht="15.75" customHeight="1">
      <c r="A650" s="37"/>
      <c r="B650" s="37"/>
      <c r="D650" s="37"/>
      <c r="E650" s="34"/>
      <c r="F650" s="34"/>
      <c r="G650" s="34"/>
      <c r="H650" s="38"/>
      <c r="I650" s="38"/>
      <c r="J650" s="38"/>
      <c r="K650" s="38"/>
    </row>
    <row r="651" spans="1:11" ht="15.75" customHeight="1">
      <c r="A651" s="37"/>
      <c r="B651" s="37"/>
      <c r="D651" s="37"/>
      <c r="E651" s="34"/>
      <c r="F651" s="34"/>
      <c r="G651" s="34"/>
      <c r="H651" s="38"/>
      <c r="I651" s="38"/>
      <c r="J651" s="38"/>
      <c r="K651" s="38"/>
    </row>
    <row r="652" spans="1:11" ht="15.75" customHeight="1">
      <c r="A652" s="37"/>
      <c r="B652" s="37"/>
      <c r="D652" s="37"/>
      <c r="E652" s="34"/>
      <c r="F652" s="34"/>
      <c r="G652" s="34"/>
      <c r="H652" s="38"/>
      <c r="I652" s="38"/>
      <c r="J652" s="38"/>
      <c r="K652" s="38"/>
    </row>
    <row r="653" spans="1:11" ht="15.75" customHeight="1">
      <c r="A653" s="37"/>
      <c r="B653" s="37"/>
      <c r="D653" s="37"/>
      <c r="E653" s="34"/>
      <c r="F653" s="34"/>
      <c r="G653" s="34"/>
      <c r="H653" s="38"/>
      <c r="I653" s="38"/>
      <c r="J653" s="38"/>
      <c r="K653" s="38"/>
    </row>
    <row r="654" spans="1:11" ht="15.75" customHeight="1">
      <c r="A654" s="37"/>
      <c r="B654" s="37"/>
      <c r="D654" s="37"/>
      <c r="E654" s="34"/>
      <c r="F654" s="34"/>
      <c r="G654" s="34"/>
      <c r="H654" s="38"/>
      <c r="I654" s="38"/>
      <c r="J654" s="38"/>
      <c r="K654" s="38"/>
    </row>
    <row r="655" spans="1:11" ht="15.75" customHeight="1">
      <c r="A655" s="37"/>
      <c r="B655" s="37"/>
      <c r="D655" s="37"/>
      <c r="E655" s="34"/>
      <c r="F655" s="34"/>
      <c r="G655" s="34"/>
      <c r="H655" s="38"/>
      <c r="I655" s="38"/>
      <c r="J655" s="38"/>
      <c r="K655" s="38"/>
    </row>
    <row r="656" spans="1:11" ht="15.75" customHeight="1">
      <c r="A656" s="37"/>
      <c r="B656" s="37"/>
      <c r="D656" s="37"/>
      <c r="E656" s="34"/>
      <c r="F656" s="34"/>
      <c r="G656" s="34"/>
      <c r="H656" s="38"/>
      <c r="I656" s="38"/>
      <c r="J656" s="38"/>
      <c r="K656" s="38"/>
    </row>
    <row r="657" spans="1:11" ht="15.75" customHeight="1">
      <c r="A657" s="37"/>
      <c r="B657" s="37"/>
      <c r="D657" s="37"/>
      <c r="E657" s="34"/>
      <c r="F657" s="34"/>
      <c r="G657" s="34"/>
      <c r="H657" s="38"/>
      <c r="I657" s="38"/>
      <c r="J657" s="38"/>
      <c r="K657" s="38"/>
    </row>
    <row r="658" spans="1:11" ht="15.75" customHeight="1">
      <c r="A658" s="37"/>
      <c r="B658" s="37"/>
      <c r="D658" s="37"/>
      <c r="E658" s="34"/>
      <c r="F658" s="34"/>
      <c r="G658" s="34"/>
      <c r="H658" s="38"/>
      <c r="I658" s="38"/>
      <c r="J658" s="38"/>
      <c r="K658" s="38"/>
    </row>
    <row r="659" spans="1:11" ht="15.75" customHeight="1">
      <c r="A659" s="37"/>
      <c r="B659" s="37"/>
      <c r="D659" s="37"/>
      <c r="E659" s="34"/>
      <c r="F659" s="34"/>
      <c r="G659" s="34"/>
      <c r="H659" s="38"/>
      <c r="I659" s="38"/>
      <c r="J659" s="38"/>
      <c r="K659" s="38"/>
    </row>
    <row r="660" spans="1:11" ht="15.75" customHeight="1">
      <c r="A660" s="37"/>
      <c r="B660" s="37"/>
      <c r="D660" s="37"/>
      <c r="E660" s="34"/>
      <c r="F660" s="34"/>
      <c r="G660" s="34"/>
      <c r="H660" s="38"/>
      <c r="I660" s="38"/>
      <c r="J660" s="38"/>
      <c r="K660" s="38"/>
    </row>
    <row r="661" spans="1:11" ht="15.75" customHeight="1">
      <c r="A661" s="37"/>
      <c r="B661" s="37"/>
      <c r="D661" s="37"/>
      <c r="E661" s="34"/>
      <c r="F661" s="34"/>
      <c r="G661" s="34"/>
      <c r="H661" s="38"/>
      <c r="I661" s="38"/>
      <c r="J661" s="38"/>
      <c r="K661" s="38"/>
    </row>
    <row r="662" spans="1:11" ht="15.75" customHeight="1">
      <c r="A662" s="37"/>
      <c r="B662" s="37"/>
      <c r="D662" s="37"/>
      <c r="E662" s="34"/>
      <c r="F662" s="34"/>
      <c r="G662" s="34"/>
      <c r="H662" s="38"/>
      <c r="I662" s="38"/>
      <c r="J662" s="38"/>
      <c r="K662" s="38"/>
    </row>
    <row r="663" spans="1:11" ht="15.75" customHeight="1">
      <c r="A663" s="37"/>
      <c r="B663" s="37"/>
      <c r="D663" s="37"/>
      <c r="E663" s="34"/>
      <c r="F663" s="34"/>
      <c r="G663" s="34"/>
      <c r="H663" s="38"/>
      <c r="I663" s="38"/>
      <c r="J663" s="38"/>
      <c r="K663" s="38"/>
    </row>
    <row r="664" spans="1:11" ht="15.75" customHeight="1">
      <c r="A664" s="37"/>
      <c r="B664" s="37"/>
      <c r="D664" s="37"/>
      <c r="E664" s="34"/>
      <c r="F664" s="34"/>
      <c r="G664" s="34"/>
      <c r="H664" s="38"/>
      <c r="I664" s="38"/>
      <c r="J664" s="38"/>
      <c r="K664" s="38"/>
    </row>
    <row r="665" spans="1:11" ht="15.75" customHeight="1">
      <c r="A665" s="37"/>
      <c r="B665" s="37"/>
      <c r="D665" s="37"/>
      <c r="E665" s="34"/>
      <c r="F665" s="34"/>
      <c r="G665" s="34"/>
      <c r="H665" s="38"/>
      <c r="I665" s="38"/>
      <c r="J665" s="38"/>
      <c r="K665" s="38"/>
    </row>
    <row r="666" spans="1:11" ht="15.75" customHeight="1">
      <c r="A666" s="37"/>
      <c r="B666" s="37"/>
      <c r="D666" s="37"/>
      <c r="E666" s="34"/>
      <c r="F666" s="34"/>
      <c r="G666" s="34"/>
      <c r="H666" s="38"/>
      <c r="I666" s="38"/>
      <c r="J666" s="38"/>
      <c r="K666" s="38"/>
    </row>
    <row r="667" spans="1:11" ht="15.75" customHeight="1">
      <c r="A667" s="37"/>
      <c r="B667" s="37"/>
      <c r="D667" s="37"/>
      <c r="E667" s="34"/>
      <c r="F667" s="34"/>
      <c r="G667" s="34"/>
      <c r="H667" s="38"/>
      <c r="I667" s="38"/>
      <c r="J667" s="38"/>
      <c r="K667" s="38"/>
    </row>
    <row r="668" spans="1:11" ht="15.75" customHeight="1">
      <c r="A668" s="37"/>
      <c r="B668" s="37"/>
      <c r="D668" s="37"/>
      <c r="E668" s="34"/>
      <c r="F668" s="34"/>
      <c r="G668" s="34"/>
      <c r="H668" s="38"/>
      <c r="I668" s="38"/>
      <c r="J668" s="38"/>
      <c r="K668" s="38"/>
    </row>
    <row r="669" spans="1:11" ht="15.75" customHeight="1">
      <c r="A669" s="37"/>
      <c r="B669" s="37"/>
      <c r="D669" s="37"/>
      <c r="E669" s="34"/>
      <c r="F669" s="34"/>
      <c r="G669" s="34"/>
      <c r="H669" s="38"/>
      <c r="I669" s="38"/>
      <c r="J669" s="38"/>
      <c r="K669" s="38"/>
    </row>
    <row r="670" spans="1:11" ht="15.75" customHeight="1">
      <c r="A670" s="37"/>
      <c r="B670" s="37"/>
      <c r="D670" s="37"/>
      <c r="E670" s="34"/>
      <c r="F670" s="34"/>
      <c r="G670" s="34"/>
      <c r="H670" s="38"/>
      <c r="I670" s="38"/>
      <c r="J670" s="38"/>
      <c r="K670" s="38"/>
    </row>
    <row r="671" spans="1:11" ht="15.75" customHeight="1">
      <c r="A671" s="37"/>
      <c r="B671" s="37"/>
      <c r="D671" s="37"/>
      <c r="E671" s="34"/>
      <c r="F671" s="34"/>
      <c r="G671" s="34"/>
      <c r="H671" s="38"/>
      <c r="I671" s="38"/>
      <c r="J671" s="38"/>
      <c r="K671" s="38"/>
    </row>
    <row r="672" spans="1:11" ht="15.75" customHeight="1">
      <c r="A672" s="37"/>
      <c r="B672" s="37"/>
      <c r="D672" s="37"/>
      <c r="E672" s="34"/>
      <c r="F672" s="34"/>
      <c r="G672" s="34"/>
      <c r="H672" s="38"/>
      <c r="I672" s="38"/>
      <c r="J672" s="38"/>
      <c r="K672" s="38"/>
    </row>
    <row r="673" spans="1:11" ht="15.75" customHeight="1">
      <c r="A673" s="37"/>
      <c r="B673" s="37"/>
      <c r="D673" s="37"/>
      <c r="E673" s="34"/>
      <c r="F673" s="34"/>
      <c r="G673" s="34"/>
      <c r="H673" s="38"/>
      <c r="I673" s="38"/>
      <c r="J673" s="38"/>
      <c r="K673" s="38"/>
    </row>
    <row r="674" spans="1:11" ht="15.75" customHeight="1">
      <c r="A674" s="37"/>
      <c r="B674" s="37"/>
      <c r="D674" s="37"/>
      <c r="E674" s="34"/>
      <c r="F674" s="34"/>
      <c r="G674" s="34"/>
      <c r="H674" s="38"/>
      <c r="I674" s="38"/>
      <c r="J674" s="38"/>
      <c r="K674" s="38"/>
    </row>
    <row r="675" spans="1:11" ht="15.75" customHeight="1">
      <c r="A675" s="37"/>
      <c r="B675" s="37"/>
      <c r="D675" s="37"/>
      <c r="E675" s="34"/>
      <c r="F675" s="34"/>
      <c r="G675" s="34"/>
      <c r="H675" s="38"/>
      <c r="I675" s="38"/>
      <c r="J675" s="38"/>
      <c r="K675" s="38"/>
    </row>
    <row r="676" spans="1:11" ht="15.75" customHeight="1">
      <c r="A676" s="37"/>
      <c r="B676" s="37"/>
      <c r="D676" s="37"/>
      <c r="E676" s="34"/>
      <c r="F676" s="34"/>
      <c r="G676" s="34"/>
      <c r="H676" s="38"/>
      <c r="I676" s="38"/>
      <c r="J676" s="38"/>
      <c r="K676" s="38"/>
    </row>
    <row r="677" spans="1:11" ht="15.75" customHeight="1">
      <c r="A677" s="37"/>
      <c r="B677" s="37"/>
      <c r="D677" s="37"/>
      <c r="E677" s="34"/>
      <c r="F677" s="34"/>
      <c r="G677" s="34"/>
      <c r="H677" s="38"/>
      <c r="I677" s="38"/>
      <c r="J677" s="38"/>
      <c r="K677" s="38"/>
    </row>
    <row r="678" spans="1:11" ht="15.75" customHeight="1">
      <c r="A678" s="37"/>
      <c r="B678" s="37"/>
      <c r="D678" s="37"/>
      <c r="E678" s="34"/>
      <c r="F678" s="34"/>
      <c r="G678" s="34"/>
      <c r="H678" s="38"/>
      <c r="I678" s="38"/>
      <c r="J678" s="38"/>
      <c r="K678" s="38"/>
    </row>
    <row r="679" spans="1:11" ht="15.75" customHeight="1">
      <c r="A679" s="37"/>
      <c r="B679" s="37"/>
      <c r="D679" s="37"/>
      <c r="E679" s="34"/>
      <c r="F679" s="34"/>
      <c r="G679" s="34"/>
      <c r="H679" s="38"/>
      <c r="I679" s="38"/>
      <c r="J679" s="38"/>
      <c r="K679" s="38"/>
    </row>
    <row r="680" spans="1:11" ht="15.75" customHeight="1">
      <c r="A680" s="37"/>
      <c r="B680" s="37"/>
      <c r="D680" s="37"/>
      <c r="E680" s="34"/>
      <c r="F680" s="34"/>
      <c r="G680" s="34"/>
      <c r="H680" s="38"/>
      <c r="I680" s="38"/>
      <c r="J680" s="38"/>
      <c r="K680" s="38"/>
    </row>
    <row r="681" spans="1:11" ht="15.75" customHeight="1">
      <c r="A681" s="37"/>
      <c r="B681" s="37"/>
      <c r="D681" s="37"/>
      <c r="E681" s="34"/>
      <c r="F681" s="34"/>
      <c r="G681" s="34"/>
      <c r="H681" s="38"/>
      <c r="I681" s="38"/>
      <c r="J681" s="38"/>
      <c r="K681" s="38"/>
    </row>
    <row r="682" spans="1:11" ht="15.75" customHeight="1">
      <c r="A682" s="37"/>
      <c r="B682" s="37"/>
      <c r="D682" s="37"/>
      <c r="E682" s="34"/>
      <c r="F682" s="34"/>
      <c r="G682" s="34"/>
      <c r="H682" s="38"/>
      <c r="I682" s="38"/>
      <c r="J682" s="38"/>
      <c r="K682" s="38"/>
    </row>
    <row r="683" spans="1:11" ht="15.75" customHeight="1">
      <c r="A683" s="37"/>
      <c r="B683" s="37"/>
      <c r="D683" s="37"/>
      <c r="E683" s="34"/>
      <c r="F683" s="34"/>
      <c r="G683" s="34"/>
      <c r="H683" s="38"/>
      <c r="I683" s="38"/>
      <c r="J683" s="38"/>
      <c r="K683" s="38"/>
    </row>
    <row r="684" spans="1:11" ht="15.75" customHeight="1">
      <c r="A684" s="37"/>
      <c r="B684" s="37"/>
      <c r="D684" s="37"/>
      <c r="E684" s="34"/>
      <c r="F684" s="34"/>
      <c r="G684" s="34"/>
      <c r="H684" s="38"/>
      <c r="I684" s="38"/>
      <c r="J684" s="38"/>
      <c r="K684" s="38"/>
    </row>
    <row r="685" spans="1:11" ht="15.75" customHeight="1">
      <c r="A685" s="37"/>
      <c r="B685" s="37"/>
      <c r="D685" s="37"/>
      <c r="E685" s="34"/>
      <c r="F685" s="34"/>
      <c r="G685" s="34"/>
      <c r="H685" s="38"/>
      <c r="I685" s="38"/>
      <c r="J685" s="38"/>
      <c r="K685" s="38"/>
    </row>
    <row r="686" spans="1:11" ht="15.75" customHeight="1">
      <c r="A686" s="37"/>
      <c r="B686" s="37"/>
      <c r="D686" s="37"/>
      <c r="E686" s="34"/>
      <c r="F686" s="34"/>
      <c r="G686" s="34"/>
      <c r="H686" s="38"/>
      <c r="I686" s="38"/>
      <c r="J686" s="38"/>
      <c r="K686" s="38"/>
    </row>
    <row r="687" spans="1:11" ht="15.75" customHeight="1">
      <c r="A687" s="37"/>
      <c r="B687" s="37"/>
      <c r="D687" s="37"/>
      <c r="E687" s="34"/>
      <c r="F687" s="34"/>
      <c r="G687" s="34"/>
      <c r="H687" s="38"/>
      <c r="I687" s="38"/>
      <c r="J687" s="38"/>
      <c r="K687" s="38"/>
    </row>
    <row r="688" spans="1:11" ht="15.75" customHeight="1">
      <c r="A688" s="37"/>
      <c r="B688" s="37"/>
      <c r="D688" s="37"/>
      <c r="E688" s="34"/>
      <c r="F688" s="34"/>
      <c r="G688" s="34"/>
      <c r="H688" s="38"/>
      <c r="I688" s="38"/>
      <c r="J688" s="38"/>
      <c r="K688" s="38"/>
    </row>
    <row r="689" spans="1:11" ht="15.75" customHeight="1">
      <c r="A689" s="37"/>
      <c r="B689" s="37"/>
      <c r="D689" s="37"/>
      <c r="E689" s="34"/>
      <c r="F689" s="34"/>
      <c r="G689" s="34"/>
      <c r="H689" s="38"/>
      <c r="I689" s="38"/>
      <c r="J689" s="38"/>
      <c r="K689" s="38"/>
    </row>
    <row r="690" spans="1:11" ht="15.75" customHeight="1">
      <c r="A690" s="37"/>
      <c r="B690" s="37"/>
      <c r="D690" s="37"/>
      <c r="E690" s="34"/>
      <c r="F690" s="34"/>
      <c r="G690" s="34"/>
      <c r="H690" s="38"/>
      <c r="I690" s="38"/>
      <c r="J690" s="38"/>
      <c r="K690" s="38"/>
    </row>
    <row r="691" spans="1:11" ht="15.75" customHeight="1">
      <c r="A691" s="37"/>
      <c r="B691" s="37"/>
      <c r="D691" s="37"/>
      <c r="E691" s="34"/>
      <c r="F691" s="34"/>
      <c r="G691" s="34"/>
      <c r="H691" s="38"/>
      <c r="I691" s="38"/>
      <c r="J691" s="38"/>
      <c r="K691" s="38"/>
    </row>
    <row r="692" spans="1:11" ht="15.75" customHeight="1">
      <c r="A692" s="37"/>
      <c r="B692" s="37"/>
      <c r="D692" s="37"/>
      <c r="E692" s="34"/>
      <c r="F692" s="34"/>
      <c r="G692" s="34"/>
      <c r="H692" s="38"/>
      <c r="I692" s="38"/>
      <c r="J692" s="38"/>
      <c r="K692" s="38"/>
    </row>
    <row r="693" spans="1:11" ht="15.75" customHeight="1">
      <c r="A693" s="37"/>
      <c r="B693" s="37"/>
      <c r="D693" s="37"/>
      <c r="E693" s="34"/>
      <c r="F693" s="34"/>
      <c r="G693" s="34"/>
      <c r="H693" s="38"/>
      <c r="I693" s="38"/>
      <c r="J693" s="38"/>
      <c r="K693" s="38"/>
    </row>
    <row r="694" spans="1:11" ht="15.75" customHeight="1">
      <c r="A694" s="37"/>
      <c r="B694" s="37"/>
      <c r="D694" s="37"/>
      <c r="E694" s="34"/>
      <c r="F694" s="34"/>
      <c r="G694" s="34"/>
      <c r="H694" s="38"/>
      <c r="I694" s="38"/>
      <c r="J694" s="38"/>
      <c r="K694" s="38"/>
    </row>
    <row r="695" spans="1:11" ht="15.75" customHeight="1">
      <c r="A695" s="37"/>
      <c r="B695" s="37"/>
      <c r="D695" s="37"/>
      <c r="E695" s="34"/>
      <c r="F695" s="34"/>
      <c r="G695" s="34"/>
      <c r="H695" s="38"/>
      <c r="I695" s="38"/>
      <c r="J695" s="38"/>
      <c r="K695" s="38"/>
    </row>
    <row r="696" spans="1:11" ht="15.75" customHeight="1">
      <c r="A696" s="37"/>
      <c r="B696" s="37"/>
      <c r="D696" s="37"/>
      <c r="E696" s="34"/>
      <c r="F696" s="34"/>
      <c r="G696" s="34"/>
      <c r="H696" s="38"/>
      <c r="I696" s="38"/>
      <c r="J696" s="38"/>
      <c r="K696" s="38"/>
    </row>
    <row r="697" spans="1:11" ht="15.75" customHeight="1">
      <c r="A697" s="37"/>
      <c r="B697" s="37"/>
      <c r="D697" s="37"/>
      <c r="E697" s="34"/>
      <c r="F697" s="34"/>
      <c r="G697" s="34"/>
      <c r="H697" s="38"/>
      <c r="I697" s="38"/>
      <c r="J697" s="38"/>
      <c r="K697" s="38"/>
    </row>
    <row r="698" spans="1:11" ht="15.75" customHeight="1">
      <c r="A698" s="37"/>
      <c r="B698" s="37"/>
      <c r="D698" s="37"/>
      <c r="E698" s="34"/>
      <c r="F698" s="34"/>
      <c r="G698" s="34"/>
      <c r="H698" s="38"/>
      <c r="I698" s="38"/>
      <c r="J698" s="38"/>
      <c r="K698" s="38"/>
    </row>
    <row r="699" spans="1:11" ht="15.75" customHeight="1">
      <c r="A699" s="37"/>
      <c r="B699" s="37"/>
      <c r="D699" s="37"/>
      <c r="E699" s="34"/>
      <c r="F699" s="34"/>
      <c r="G699" s="34"/>
      <c r="H699" s="38"/>
      <c r="I699" s="38"/>
      <c r="J699" s="38"/>
      <c r="K699" s="38"/>
    </row>
    <row r="700" spans="1:11" ht="15.75" customHeight="1">
      <c r="A700" s="37"/>
      <c r="B700" s="37"/>
      <c r="D700" s="37"/>
      <c r="E700" s="34"/>
      <c r="F700" s="34"/>
      <c r="G700" s="34"/>
      <c r="H700" s="38"/>
      <c r="I700" s="38"/>
      <c r="J700" s="38"/>
      <c r="K700" s="38"/>
    </row>
    <row r="701" spans="1:11" ht="15.75" customHeight="1">
      <c r="A701" s="37"/>
      <c r="B701" s="37"/>
      <c r="D701" s="37"/>
      <c r="E701" s="34"/>
      <c r="F701" s="34"/>
      <c r="G701" s="34"/>
      <c r="H701" s="38"/>
      <c r="I701" s="38"/>
      <c r="J701" s="38"/>
      <c r="K701" s="38"/>
    </row>
    <row r="702" spans="1:11" ht="15.75" customHeight="1">
      <c r="A702" s="37"/>
      <c r="B702" s="37"/>
      <c r="D702" s="37"/>
      <c r="E702" s="34"/>
      <c r="F702" s="34"/>
      <c r="G702" s="34"/>
      <c r="H702" s="38"/>
      <c r="I702" s="38"/>
      <c r="J702" s="38"/>
      <c r="K702" s="38"/>
    </row>
    <row r="703" spans="1:11" ht="15.75" customHeight="1">
      <c r="A703" s="37"/>
      <c r="B703" s="37"/>
      <c r="D703" s="37"/>
      <c r="E703" s="34"/>
      <c r="F703" s="34"/>
      <c r="G703" s="34"/>
      <c r="H703" s="38"/>
      <c r="I703" s="38"/>
      <c r="J703" s="38"/>
      <c r="K703" s="38"/>
    </row>
    <row r="704" spans="1:11" ht="15.75" customHeight="1">
      <c r="A704" s="37"/>
      <c r="B704" s="37"/>
      <c r="D704" s="37"/>
      <c r="E704" s="34"/>
      <c r="F704" s="34"/>
      <c r="G704" s="34"/>
      <c r="H704" s="38"/>
      <c r="I704" s="38"/>
      <c r="J704" s="38"/>
      <c r="K704" s="38"/>
    </row>
    <row r="705" spans="1:11" ht="15.75" customHeight="1">
      <c r="A705" s="37"/>
      <c r="B705" s="37"/>
      <c r="D705" s="37"/>
      <c r="E705" s="34"/>
      <c r="F705" s="34"/>
      <c r="G705" s="34"/>
      <c r="H705" s="38"/>
      <c r="I705" s="38"/>
      <c r="J705" s="38"/>
      <c r="K705" s="38"/>
    </row>
    <row r="706" spans="1:11" ht="15.75" customHeight="1">
      <c r="A706" s="37"/>
      <c r="B706" s="37"/>
      <c r="D706" s="37"/>
      <c r="E706" s="34"/>
      <c r="F706" s="34"/>
      <c r="G706" s="34"/>
      <c r="H706" s="38"/>
      <c r="I706" s="38"/>
      <c r="J706" s="38"/>
      <c r="K706" s="38"/>
    </row>
    <row r="707" spans="1:11" ht="15.75" customHeight="1">
      <c r="A707" s="37"/>
      <c r="B707" s="37"/>
      <c r="D707" s="37"/>
      <c r="E707" s="34"/>
      <c r="F707" s="34"/>
      <c r="G707" s="34"/>
      <c r="H707" s="38"/>
      <c r="I707" s="38"/>
      <c r="J707" s="38"/>
      <c r="K707" s="38"/>
    </row>
    <row r="708" spans="1:11" ht="15.75" customHeight="1">
      <c r="A708" s="37"/>
      <c r="B708" s="37"/>
      <c r="D708" s="37"/>
      <c r="E708" s="34"/>
      <c r="F708" s="34"/>
      <c r="G708" s="34"/>
      <c r="H708" s="38"/>
      <c r="I708" s="38"/>
      <c r="J708" s="38"/>
      <c r="K708" s="38"/>
    </row>
    <row r="709" spans="1:11" ht="15.75" customHeight="1">
      <c r="A709" s="37"/>
      <c r="B709" s="37"/>
      <c r="D709" s="37"/>
      <c r="E709" s="34"/>
      <c r="F709" s="34"/>
      <c r="G709" s="34"/>
      <c r="H709" s="38"/>
      <c r="I709" s="38"/>
      <c r="J709" s="38"/>
      <c r="K709" s="38"/>
    </row>
    <row r="710" spans="1:11" ht="15.75" customHeight="1">
      <c r="A710" s="37"/>
      <c r="B710" s="37"/>
      <c r="D710" s="37"/>
      <c r="E710" s="34"/>
      <c r="F710" s="34"/>
      <c r="G710" s="34"/>
      <c r="H710" s="38"/>
      <c r="I710" s="38"/>
      <c r="J710" s="38"/>
      <c r="K710" s="38"/>
    </row>
    <row r="711" spans="1:11" ht="15.75" customHeight="1">
      <c r="A711" s="37"/>
      <c r="B711" s="37"/>
      <c r="D711" s="37"/>
      <c r="E711" s="34"/>
      <c r="F711" s="34"/>
      <c r="G711" s="34"/>
      <c r="H711" s="38"/>
      <c r="I711" s="38"/>
      <c r="J711" s="38"/>
      <c r="K711" s="38"/>
    </row>
    <row r="712" spans="1:11" ht="15.75" customHeight="1">
      <c r="A712" s="37"/>
      <c r="B712" s="37"/>
      <c r="D712" s="37"/>
      <c r="E712" s="34"/>
      <c r="F712" s="34"/>
      <c r="G712" s="34"/>
      <c r="H712" s="38"/>
      <c r="I712" s="38"/>
      <c r="J712" s="38"/>
      <c r="K712" s="38"/>
    </row>
    <row r="713" spans="1:11" ht="15.75" customHeight="1">
      <c r="A713" s="37"/>
      <c r="B713" s="37"/>
      <c r="D713" s="37"/>
      <c r="E713" s="34"/>
      <c r="F713" s="34"/>
      <c r="G713" s="34"/>
      <c r="H713" s="38"/>
      <c r="I713" s="38"/>
      <c r="J713" s="38"/>
      <c r="K713" s="38"/>
    </row>
    <row r="714" spans="1:11" ht="15.75" customHeight="1">
      <c r="A714" s="37"/>
      <c r="B714" s="37"/>
      <c r="D714" s="37"/>
      <c r="E714" s="34"/>
      <c r="F714" s="34"/>
      <c r="G714" s="34"/>
      <c r="H714" s="38"/>
      <c r="I714" s="38"/>
      <c r="J714" s="38"/>
      <c r="K714" s="38"/>
    </row>
    <row r="715" spans="1:11" ht="15.75" customHeight="1">
      <c r="A715" s="37"/>
      <c r="B715" s="37"/>
      <c r="D715" s="37"/>
      <c r="E715" s="34"/>
      <c r="F715" s="34"/>
      <c r="G715" s="34"/>
      <c r="H715" s="38"/>
      <c r="I715" s="38"/>
      <c r="J715" s="38"/>
      <c r="K715" s="38"/>
    </row>
    <row r="716" spans="1:11" ht="15.75" customHeight="1">
      <c r="A716" s="37"/>
      <c r="B716" s="37"/>
      <c r="D716" s="37"/>
      <c r="E716" s="34"/>
      <c r="F716" s="34"/>
      <c r="G716" s="34"/>
      <c r="H716" s="38"/>
      <c r="I716" s="38"/>
      <c r="J716" s="38"/>
      <c r="K716" s="38"/>
    </row>
    <row r="717" spans="1:11" ht="15.75" customHeight="1">
      <c r="A717" s="37"/>
      <c r="B717" s="37"/>
      <c r="D717" s="37"/>
      <c r="E717" s="34"/>
      <c r="F717" s="34"/>
      <c r="G717" s="34"/>
      <c r="H717" s="38"/>
      <c r="I717" s="38"/>
      <c r="J717" s="38"/>
      <c r="K717" s="38"/>
    </row>
    <row r="718" spans="1:11" ht="15.75" customHeight="1">
      <c r="A718" s="37"/>
      <c r="B718" s="37"/>
      <c r="D718" s="37"/>
      <c r="E718" s="34"/>
      <c r="F718" s="34"/>
      <c r="G718" s="34"/>
      <c r="H718" s="38"/>
      <c r="I718" s="38"/>
      <c r="J718" s="38"/>
      <c r="K718" s="38"/>
    </row>
    <row r="719" spans="1:11" ht="15.75" customHeight="1">
      <c r="A719" s="37"/>
      <c r="B719" s="37"/>
      <c r="D719" s="37"/>
      <c r="E719" s="34"/>
      <c r="F719" s="34"/>
      <c r="G719" s="34"/>
      <c r="H719" s="38"/>
      <c r="I719" s="38"/>
      <c r="J719" s="38"/>
      <c r="K719" s="38"/>
    </row>
    <row r="720" spans="1:11" ht="15.75" customHeight="1">
      <c r="A720" s="37"/>
      <c r="B720" s="37"/>
      <c r="D720" s="37"/>
      <c r="E720" s="34"/>
      <c r="F720" s="34"/>
      <c r="G720" s="34"/>
      <c r="H720" s="38"/>
      <c r="I720" s="38"/>
      <c r="J720" s="38"/>
      <c r="K720" s="38"/>
    </row>
    <row r="721" spans="1:11" ht="15.75" customHeight="1">
      <c r="A721" s="37"/>
      <c r="B721" s="37"/>
      <c r="D721" s="37"/>
      <c r="E721" s="34"/>
      <c r="F721" s="34"/>
      <c r="G721" s="34"/>
      <c r="H721" s="38"/>
      <c r="I721" s="38"/>
      <c r="J721" s="38"/>
      <c r="K721" s="38"/>
    </row>
    <row r="722" spans="1:11" ht="15.75" customHeight="1">
      <c r="A722" s="37"/>
      <c r="B722" s="37"/>
      <c r="D722" s="37"/>
      <c r="E722" s="34"/>
      <c r="F722" s="34"/>
      <c r="G722" s="34"/>
      <c r="H722" s="38"/>
      <c r="I722" s="38"/>
      <c r="J722" s="38"/>
      <c r="K722" s="38"/>
    </row>
    <row r="723" spans="1:11" ht="15.75" customHeight="1">
      <c r="A723" s="37"/>
      <c r="B723" s="37"/>
      <c r="D723" s="37"/>
      <c r="E723" s="34"/>
      <c r="F723" s="34"/>
      <c r="G723" s="34"/>
      <c r="H723" s="38"/>
      <c r="I723" s="38"/>
      <c r="J723" s="38"/>
      <c r="K723" s="38"/>
    </row>
    <row r="724" spans="1:11" ht="15.75" customHeight="1">
      <c r="A724" s="37"/>
      <c r="B724" s="37"/>
      <c r="D724" s="37"/>
      <c r="E724" s="34"/>
      <c r="F724" s="34"/>
      <c r="G724" s="34"/>
      <c r="H724" s="38"/>
      <c r="I724" s="38"/>
      <c r="J724" s="38"/>
      <c r="K724" s="38"/>
    </row>
    <row r="725" spans="1:11" ht="15.75" customHeight="1">
      <c r="A725" s="37"/>
      <c r="B725" s="37"/>
      <c r="D725" s="37"/>
      <c r="E725" s="34"/>
      <c r="F725" s="34"/>
      <c r="G725" s="34"/>
      <c r="H725" s="38"/>
      <c r="I725" s="38"/>
      <c r="J725" s="38"/>
      <c r="K725" s="38"/>
    </row>
    <row r="726" spans="1:11" ht="15.75" customHeight="1">
      <c r="A726" s="37"/>
      <c r="B726" s="37"/>
      <c r="D726" s="37"/>
      <c r="E726" s="34"/>
      <c r="F726" s="34"/>
      <c r="G726" s="34"/>
      <c r="H726" s="38"/>
      <c r="I726" s="38"/>
      <c r="J726" s="38"/>
      <c r="K726" s="38"/>
    </row>
    <row r="727" spans="1:11" ht="15.75" customHeight="1">
      <c r="A727" s="37"/>
      <c r="B727" s="37"/>
      <c r="D727" s="37"/>
      <c r="E727" s="34"/>
      <c r="F727" s="34"/>
      <c r="G727" s="34"/>
      <c r="H727" s="38"/>
      <c r="I727" s="38"/>
      <c r="J727" s="38"/>
      <c r="K727" s="38"/>
    </row>
    <row r="728" spans="1:11" ht="15.75" customHeight="1">
      <c r="A728" s="37"/>
      <c r="B728" s="37"/>
      <c r="D728" s="37"/>
      <c r="E728" s="34"/>
      <c r="F728" s="34"/>
      <c r="G728" s="34"/>
      <c r="H728" s="38"/>
      <c r="I728" s="38"/>
      <c r="J728" s="38"/>
      <c r="K728" s="38"/>
    </row>
    <row r="729" spans="1:11" ht="15.75" customHeight="1">
      <c r="A729" s="37"/>
      <c r="B729" s="37"/>
      <c r="D729" s="37"/>
      <c r="E729" s="34"/>
      <c r="F729" s="34"/>
      <c r="G729" s="34"/>
      <c r="H729" s="38"/>
      <c r="I729" s="38"/>
      <c r="J729" s="38"/>
      <c r="K729" s="38"/>
    </row>
    <row r="730" spans="1:11" ht="15.75" customHeight="1">
      <c r="A730" s="37"/>
      <c r="B730" s="37"/>
      <c r="D730" s="37"/>
      <c r="E730" s="34"/>
      <c r="F730" s="34"/>
      <c r="G730" s="34"/>
      <c r="H730" s="38"/>
      <c r="I730" s="38"/>
      <c r="J730" s="38"/>
      <c r="K730" s="38"/>
    </row>
    <row r="731" spans="1:11" ht="15.75" customHeight="1">
      <c r="A731" s="37"/>
      <c r="B731" s="37"/>
      <c r="D731" s="37"/>
      <c r="E731" s="34"/>
      <c r="F731" s="34"/>
      <c r="G731" s="34"/>
      <c r="H731" s="38"/>
      <c r="I731" s="38"/>
      <c r="J731" s="38"/>
      <c r="K731" s="38"/>
    </row>
    <row r="732" spans="1:11" ht="15.75" customHeight="1">
      <c r="A732" s="37"/>
      <c r="B732" s="37"/>
      <c r="D732" s="37"/>
      <c r="E732" s="34"/>
      <c r="F732" s="34"/>
      <c r="G732" s="34"/>
      <c r="H732" s="38"/>
      <c r="I732" s="38"/>
      <c r="J732" s="38"/>
      <c r="K732" s="38"/>
    </row>
    <row r="733" spans="1:11" ht="15.75" customHeight="1">
      <c r="A733" s="37"/>
      <c r="B733" s="37"/>
      <c r="D733" s="37"/>
      <c r="E733" s="34"/>
      <c r="F733" s="34"/>
      <c r="G733" s="34"/>
      <c r="H733" s="38"/>
      <c r="I733" s="38"/>
      <c r="J733" s="38"/>
      <c r="K733" s="38"/>
    </row>
    <row r="734" spans="1:11" ht="15.75" customHeight="1">
      <c r="A734" s="37"/>
      <c r="B734" s="37"/>
      <c r="D734" s="37"/>
      <c r="E734" s="34"/>
      <c r="F734" s="34"/>
      <c r="G734" s="34"/>
      <c r="H734" s="38"/>
      <c r="I734" s="38"/>
      <c r="J734" s="38"/>
      <c r="K734" s="38"/>
    </row>
    <row r="735" spans="1:11" ht="15.75" customHeight="1">
      <c r="A735" s="37"/>
      <c r="B735" s="37"/>
      <c r="D735" s="37"/>
      <c r="E735" s="34"/>
      <c r="F735" s="34"/>
      <c r="G735" s="34"/>
      <c r="H735" s="38"/>
      <c r="I735" s="38"/>
      <c r="J735" s="38"/>
      <c r="K735" s="38"/>
    </row>
    <row r="736" spans="1:11" ht="15.75" customHeight="1">
      <c r="A736" s="37"/>
      <c r="B736" s="37"/>
      <c r="D736" s="37"/>
      <c r="E736" s="34"/>
      <c r="F736" s="34"/>
      <c r="G736" s="34"/>
      <c r="H736" s="38"/>
      <c r="I736" s="38"/>
      <c r="J736" s="38"/>
      <c r="K736" s="38"/>
    </row>
    <row r="737" spans="1:11" ht="15.75" customHeight="1">
      <c r="A737" s="37"/>
      <c r="B737" s="37"/>
      <c r="D737" s="37"/>
      <c r="E737" s="34"/>
      <c r="F737" s="34"/>
      <c r="G737" s="34"/>
      <c r="H737" s="38"/>
      <c r="I737" s="38"/>
      <c r="J737" s="38"/>
      <c r="K737" s="38"/>
    </row>
    <row r="738" spans="1:11" ht="15.75" customHeight="1">
      <c r="A738" s="37"/>
      <c r="B738" s="37"/>
      <c r="D738" s="37"/>
      <c r="E738" s="34"/>
      <c r="F738" s="34"/>
      <c r="G738" s="34"/>
      <c r="H738" s="38"/>
      <c r="I738" s="38"/>
      <c r="J738" s="38"/>
      <c r="K738" s="38"/>
    </row>
    <row r="739" spans="1:11" ht="15.75" customHeight="1">
      <c r="A739" s="37"/>
      <c r="B739" s="37"/>
      <c r="D739" s="37"/>
      <c r="E739" s="34"/>
      <c r="F739" s="34"/>
      <c r="G739" s="34"/>
      <c r="H739" s="38"/>
      <c r="I739" s="38"/>
      <c r="J739" s="38"/>
      <c r="K739" s="38"/>
    </row>
    <row r="740" spans="1:11" ht="15.75" customHeight="1">
      <c r="A740" s="37"/>
      <c r="B740" s="37"/>
      <c r="D740" s="37"/>
      <c r="E740" s="34"/>
      <c r="F740" s="34"/>
      <c r="G740" s="34"/>
      <c r="H740" s="38"/>
      <c r="I740" s="38"/>
      <c r="J740" s="38"/>
      <c r="K740" s="38"/>
    </row>
    <row r="741" spans="1:11" ht="15.75" customHeight="1">
      <c r="A741" s="37"/>
      <c r="B741" s="37"/>
      <c r="D741" s="37"/>
      <c r="E741" s="34"/>
      <c r="F741" s="34"/>
      <c r="G741" s="34"/>
      <c r="H741" s="38"/>
      <c r="I741" s="38"/>
      <c r="J741" s="38"/>
      <c r="K741" s="38"/>
    </row>
    <row r="742" spans="1:11" ht="15.75" customHeight="1">
      <c r="A742" s="37"/>
      <c r="B742" s="37"/>
      <c r="D742" s="37"/>
      <c r="E742" s="34"/>
      <c r="F742" s="34"/>
      <c r="G742" s="34"/>
      <c r="H742" s="38"/>
      <c r="I742" s="38"/>
      <c r="J742" s="38"/>
      <c r="K742" s="38"/>
    </row>
    <row r="743" spans="1:11" ht="15.75" customHeight="1">
      <c r="A743" s="37"/>
      <c r="B743" s="37"/>
      <c r="D743" s="37"/>
      <c r="E743" s="34"/>
      <c r="F743" s="34"/>
      <c r="G743" s="34"/>
      <c r="H743" s="38"/>
      <c r="I743" s="38"/>
      <c r="J743" s="38"/>
      <c r="K743" s="38"/>
    </row>
    <row r="744" spans="1:11" ht="15.75" customHeight="1">
      <c r="A744" s="37"/>
      <c r="B744" s="37"/>
      <c r="D744" s="37"/>
      <c r="E744" s="34"/>
      <c r="F744" s="34"/>
      <c r="G744" s="34"/>
      <c r="H744" s="38"/>
      <c r="I744" s="38"/>
      <c r="J744" s="38"/>
      <c r="K744" s="38"/>
    </row>
    <row r="745" spans="1:11" ht="15.75" customHeight="1">
      <c r="A745" s="37"/>
      <c r="B745" s="37"/>
      <c r="D745" s="37"/>
      <c r="E745" s="34"/>
      <c r="F745" s="34"/>
      <c r="G745" s="34"/>
      <c r="H745" s="38"/>
      <c r="I745" s="38"/>
      <c r="J745" s="38"/>
      <c r="K745" s="38"/>
    </row>
    <row r="746" spans="1:11" ht="15.75" customHeight="1">
      <c r="A746" s="37"/>
      <c r="B746" s="37"/>
      <c r="D746" s="37"/>
      <c r="E746" s="34"/>
      <c r="F746" s="34"/>
      <c r="G746" s="34"/>
      <c r="H746" s="38"/>
      <c r="I746" s="38"/>
      <c r="J746" s="38"/>
      <c r="K746" s="38"/>
    </row>
    <row r="747" spans="1:11" ht="15.75" customHeight="1">
      <c r="A747" s="37"/>
      <c r="B747" s="37"/>
      <c r="D747" s="37"/>
      <c r="E747" s="34"/>
      <c r="F747" s="34"/>
      <c r="G747" s="34"/>
      <c r="H747" s="38"/>
      <c r="I747" s="38"/>
      <c r="J747" s="38"/>
      <c r="K747" s="38"/>
    </row>
    <row r="748" spans="1:11" ht="15.75" customHeight="1">
      <c r="A748" s="37"/>
      <c r="B748" s="37"/>
      <c r="D748" s="37"/>
      <c r="E748" s="34"/>
      <c r="F748" s="34"/>
      <c r="G748" s="34"/>
      <c r="H748" s="38"/>
      <c r="I748" s="38"/>
      <c r="J748" s="38"/>
      <c r="K748" s="38"/>
    </row>
    <row r="749" spans="1:11" ht="15.75" customHeight="1">
      <c r="A749" s="37"/>
      <c r="B749" s="37"/>
      <c r="D749" s="37"/>
      <c r="E749" s="34"/>
      <c r="F749" s="34"/>
      <c r="G749" s="34"/>
      <c r="H749" s="38"/>
      <c r="I749" s="38"/>
      <c r="J749" s="38"/>
      <c r="K749" s="38"/>
    </row>
    <row r="750" spans="1:11" ht="15.75" customHeight="1">
      <c r="A750" s="37"/>
      <c r="B750" s="37"/>
      <c r="D750" s="37"/>
      <c r="E750" s="34"/>
      <c r="F750" s="34"/>
      <c r="G750" s="34"/>
      <c r="H750" s="38"/>
      <c r="I750" s="38"/>
      <c r="J750" s="38"/>
      <c r="K750" s="38"/>
    </row>
    <row r="751" spans="1:11" ht="15.75" customHeight="1">
      <c r="A751" s="37"/>
      <c r="B751" s="37"/>
      <c r="D751" s="37"/>
      <c r="E751" s="34"/>
      <c r="F751" s="34"/>
      <c r="G751" s="34"/>
      <c r="H751" s="38"/>
      <c r="I751" s="38"/>
      <c r="J751" s="38"/>
      <c r="K751" s="38"/>
    </row>
    <row r="752" spans="1:11" ht="15.75" customHeight="1">
      <c r="A752" s="37"/>
      <c r="B752" s="37"/>
      <c r="D752" s="37"/>
      <c r="E752" s="34"/>
      <c r="F752" s="34"/>
      <c r="G752" s="34"/>
      <c r="H752" s="38"/>
      <c r="I752" s="38"/>
      <c r="J752" s="38"/>
      <c r="K752" s="38"/>
    </row>
    <row r="753" spans="1:11" ht="15.75" customHeight="1">
      <c r="A753" s="37"/>
      <c r="B753" s="37"/>
      <c r="D753" s="37"/>
      <c r="E753" s="34"/>
      <c r="F753" s="34"/>
      <c r="G753" s="34"/>
      <c r="H753" s="38"/>
      <c r="I753" s="38"/>
      <c r="J753" s="38"/>
      <c r="K753" s="38"/>
    </row>
    <row r="754" spans="1:11" ht="15.75" customHeight="1">
      <c r="A754" s="37"/>
      <c r="B754" s="37"/>
      <c r="D754" s="37"/>
      <c r="E754" s="34"/>
      <c r="F754" s="34"/>
      <c r="G754" s="34"/>
      <c r="H754" s="38"/>
      <c r="I754" s="38"/>
      <c r="J754" s="38"/>
      <c r="K754" s="38"/>
    </row>
    <row r="755" spans="1:11" ht="15.75" customHeight="1">
      <c r="A755" s="37"/>
      <c r="B755" s="37"/>
      <c r="D755" s="37"/>
      <c r="E755" s="34"/>
      <c r="F755" s="34"/>
      <c r="G755" s="34"/>
      <c r="H755" s="38"/>
      <c r="I755" s="38"/>
      <c r="J755" s="38"/>
      <c r="K755" s="38"/>
    </row>
    <row r="756" spans="1:11" ht="15.75" customHeight="1">
      <c r="A756" s="37"/>
      <c r="B756" s="37"/>
      <c r="D756" s="37"/>
      <c r="E756" s="34"/>
      <c r="F756" s="34"/>
      <c r="G756" s="34"/>
      <c r="H756" s="38"/>
      <c r="I756" s="38"/>
      <c r="J756" s="38"/>
      <c r="K756" s="38"/>
    </row>
    <row r="757" spans="1:11" ht="15.75" customHeight="1">
      <c r="A757" s="37"/>
      <c r="B757" s="37"/>
      <c r="D757" s="37"/>
      <c r="E757" s="34"/>
      <c r="F757" s="34"/>
      <c r="G757" s="34"/>
      <c r="H757" s="38"/>
      <c r="I757" s="38"/>
      <c r="J757" s="38"/>
      <c r="K757" s="38"/>
    </row>
    <row r="758" spans="1:11" ht="15.75" customHeight="1">
      <c r="A758" s="37"/>
      <c r="B758" s="37"/>
      <c r="D758" s="37"/>
      <c r="E758" s="34"/>
      <c r="F758" s="34"/>
      <c r="G758" s="34"/>
      <c r="H758" s="38"/>
      <c r="I758" s="38"/>
      <c r="J758" s="38"/>
      <c r="K758" s="38"/>
    </row>
    <row r="759" spans="1:11" ht="15.75" customHeight="1">
      <c r="A759" s="37"/>
      <c r="B759" s="37"/>
      <c r="D759" s="37"/>
      <c r="E759" s="34"/>
      <c r="F759" s="34"/>
      <c r="G759" s="34"/>
      <c r="H759" s="38"/>
      <c r="I759" s="38"/>
      <c r="J759" s="38"/>
      <c r="K759" s="38"/>
    </row>
    <row r="760" spans="1:11" ht="15.75" customHeight="1">
      <c r="A760" s="37"/>
      <c r="B760" s="37"/>
      <c r="D760" s="37"/>
      <c r="E760" s="34"/>
      <c r="F760" s="34"/>
      <c r="G760" s="34"/>
      <c r="H760" s="38"/>
      <c r="I760" s="38"/>
      <c r="J760" s="38"/>
      <c r="K760" s="38"/>
    </row>
    <row r="761" spans="1:11" ht="15.75" customHeight="1">
      <c r="A761" s="37"/>
      <c r="B761" s="37"/>
      <c r="D761" s="37"/>
      <c r="E761" s="34"/>
      <c r="F761" s="34"/>
      <c r="G761" s="34"/>
      <c r="H761" s="38"/>
      <c r="I761" s="38"/>
      <c r="J761" s="38"/>
      <c r="K761" s="38"/>
    </row>
    <row r="762" spans="1:11" ht="15.75" customHeight="1">
      <c r="A762" s="37"/>
      <c r="B762" s="37"/>
      <c r="D762" s="37"/>
      <c r="E762" s="34"/>
      <c r="F762" s="34"/>
      <c r="G762" s="34"/>
      <c r="H762" s="38"/>
      <c r="I762" s="38"/>
      <c r="J762" s="38"/>
      <c r="K762" s="38"/>
    </row>
    <row r="763" spans="1:11" ht="15.75" customHeight="1">
      <c r="A763" s="37"/>
      <c r="B763" s="37"/>
      <c r="D763" s="37"/>
      <c r="E763" s="34"/>
      <c r="F763" s="34"/>
      <c r="G763" s="34"/>
      <c r="H763" s="38"/>
      <c r="I763" s="38"/>
      <c r="J763" s="38"/>
      <c r="K763" s="38"/>
    </row>
    <row r="764" spans="1:11" ht="15.75" customHeight="1">
      <c r="A764" s="37"/>
      <c r="B764" s="37"/>
      <c r="D764" s="37"/>
      <c r="E764" s="34"/>
      <c r="F764" s="34"/>
      <c r="G764" s="34"/>
      <c r="H764" s="38"/>
      <c r="I764" s="38"/>
      <c r="J764" s="38"/>
      <c r="K764" s="38"/>
    </row>
    <row r="765" spans="1:11" ht="15.75" customHeight="1">
      <c r="A765" s="37"/>
      <c r="B765" s="37"/>
      <c r="D765" s="37"/>
      <c r="E765" s="34"/>
      <c r="F765" s="34"/>
      <c r="G765" s="34"/>
      <c r="H765" s="38"/>
      <c r="I765" s="38"/>
      <c r="J765" s="38"/>
      <c r="K765" s="38"/>
    </row>
    <row r="766" spans="1:11" ht="15.75" customHeight="1">
      <c r="A766" s="37"/>
      <c r="B766" s="37"/>
      <c r="D766" s="37"/>
      <c r="E766" s="34"/>
      <c r="F766" s="34"/>
      <c r="G766" s="34"/>
      <c r="H766" s="38"/>
      <c r="I766" s="38"/>
      <c r="J766" s="38"/>
      <c r="K766" s="38"/>
    </row>
    <row r="767" spans="1:11" ht="15.75" customHeight="1">
      <c r="A767" s="37"/>
      <c r="B767" s="37"/>
      <c r="D767" s="37"/>
      <c r="E767" s="34"/>
      <c r="F767" s="34"/>
      <c r="G767" s="34"/>
      <c r="H767" s="38"/>
      <c r="I767" s="38"/>
      <c r="J767" s="38"/>
      <c r="K767" s="38"/>
    </row>
    <row r="768" spans="1:11" ht="15.75" customHeight="1">
      <c r="A768" s="37"/>
      <c r="B768" s="37"/>
      <c r="D768" s="37"/>
      <c r="E768" s="34"/>
      <c r="F768" s="34"/>
      <c r="G768" s="34"/>
      <c r="H768" s="38"/>
      <c r="I768" s="38"/>
      <c r="J768" s="38"/>
      <c r="K768" s="38"/>
    </row>
    <row r="769" spans="1:11" ht="15.75" customHeight="1">
      <c r="A769" s="37"/>
      <c r="B769" s="37"/>
      <c r="D769" s="37"/>
      <c r="E769" s="34"/>
      <c r="F769" s="34"/>
      <c r="G769" s="34"/>
      <c r="H769" s="38"/>
      <c r="I769" s="38"/>
      <c r="J769" s="38"/>
      <c r="K769" s="38"/>
    </row>
    <row r="770" spans="1:11" ht="15.75" customHeight="1">
      <c r="A770" s="37"/>
      <c r="B770" s="37"/>
      <c r="D770" s="37"/>
      <c r="E770" s="34"/>
      <c r="F770" s="34"/>
      <c r="G770" s="34"/>
      <c r="H770" s="38"/>
      <c r="I770" s="38"/>
      <c r="J770" s="38"/>
      <c r="K770" s="38"/>
    </row>
    <row r="771" spans="1:11" ht="15.75" customHeight="1">
      <c r="A771" s="37"/>
      <c r="B771" s="37"/>
      <c r="D771" s="37"/>
      <c r="E771" s="34"/>
      <c r="F771" s="34"/>
      <c r="G771" s="34"/>
      <c r="H771" s="38"/>
      <c r="I771" s="38"/>
      <c r="J771" s="38"/>
      <c r="K771" s="38"/>
    </row>
    <row r="772" spans="1:11" ht="15.75" customHeight="1">
      <c r="A772" s="37"/>
      <c r="B772" s="37"/>
      <c r="D772" s="37"/>
      <c r="E772" s="34"/>
      <c r="F772" s="34"/>
      <c r="G772" s="34"/>
      <c r="H772" s="38"/>
      <c r="I772" s="38"/>
      <c r="J772" s="38"/>
      <c r="K772" s="38"/>
    </row>
    <row r="773" spans="1:11" ht="15.75" customHeight="1">
      <c r="A773" s="37"/>
      <c r="B773" s="37"/>
      <c r="D773" s="37"/>
      <c r="E773" s="34"/>
      <c r="F773" s="34"/>
      <c r="G773" s="34"/>
      <c r="H773" s="38"/>
      <c r="I773" s="38"/>
      <c r="J773" s="38"/>
      <c r="K773" s="38"/>
    </row>
    <row r="774" spans="1:11" ht="15.75" customHeight="1">
      <c r="A774" s="37"/>
      <c r="B774" s="37"/>
      <c r="D774" s="37"/>
      <c r="E774" s="34"/>
      <c r="F774" s="34"/>
      <c r="G774" s="34"/>
      <c r="H774" s="38"/>
      <c r="I774" s="38"/>
      <c r="J774" s="38"/>
      <c r="K774" s="38"/>
    </row>
    <row r="775" spans="1:11" ht="15.75" customHeight="1">
      <c r="A775" s="37"/>
      <c r="B775" s="37"/>
      <c r="D775" s="37"/>
      <c r="E775" s="34"/>
      <c r="F775" s="34"/>
      <c r="G775" s="34"/>
      <c r="H775" s="38"/>
      <c r="I775" s="38"/>
      <c r="J775" s="38"/>
      <c r="K775" s="38"/>
    </row>
    <row r="776" spans="1:11" ht="15.75" customHeight="1">
      <c r="A776" s="37"/>
      <c r="B776" s="37"/>
      <c r="D776" s="37"/>
      <c r="E776" s="34"/>
      <c r="F776" s="34"/>
      <c r="G776" s="34"/>
      <c r="H776" s="38"/>
      <c r="I776" s="38"/>
      <c r="J776" s="38"/>
      <c r="K776" s="38"/>
    </row>
    <row r="777" spans="1:11" ht="15.75" customHeight="1">
      <c r="A777" s="37"/>
      <c r="B777" s="37"/>
      <c r="D777" s="37"/>
      <c r="E777" s="34"/>
      <c r="F777" s="34"/>
      <c r="G777" s="34"/>
      <c r="H777" s="38"/>
      <c r="I777" s="38"/>
      <c r="J777" s="38"/>
      <c r="K777" s="38"/>
    </row>
    <row r="778" spans="1:11" ht="15.75" customHeight="1">
      <c r="A778" s="37"/>
      <c r="B778" s="37"/>
      <c r="D778" s="37"/>
      <c r="E778" s="34"/>
      <c r="F778" s="34"/>
      <c r="G778" s="34"/>
      <c r="H778" s="38"/>
      <c r="I778" s="38"/>
      <c r="J778" s="38"/>
      <c r="K778" s="38"/>
    </row>
    <row r="779" spans="1:11" ht="15.75" customHeight="1">
      <c r="A779" s="37"/>
      <c r="B779" s="37"/>
      <c r="D779" s="37"/>
      <c r="E779" s="34"/>
      <c r="F779" s="34"/>
      <c r="G779" s="34"/>
      <c r="H779" s="38"/>
      <c r="I779" s="38"/>
      <c r="J779" s="38"/>
      <c r="K779" s="38"/>
    </row>
    <row r="780" spans="1:11" ht="15.75" customHeight="1">
      <c r="A780" s="37"/>
      <c r="B780" s="37"/>
      <c r="D780" s="37"/>
      <c r="E780" s="34"/>
      <c r="F780" s="34"/>
      <c r="G780" s="34"/>
      <c r="H780" s="38"/>
      <c r="I780" s="38"/>
      <c r="J780" s="38"/>
      <c r="K780" s="38"/>
    </row>
    <row r="781" spans="1:11" ht="15.75" customHeight="1">
      <c r="A781" s="37"/>
      <c r="B781" s="37"/>
      <c r="D781" s="37"/>
      <c r="E781" s="34"/>
      <c r="F781" s="34"/>
      <c r="G781" s="34"/>
      <c r="H781" s="38"/>
      <c r="I781" s="38"/>
      <c r="J781" s="38"/>
      <c r="K781" s="38"/>
    </row>
    <row r="782" spans="1:11" ht="15.75" customHeight="1">
      <c r="A782" s="37"/>
      <c r="B782" s="37"/>
      <c r="D782" s="37"/>
      <c r="E782" s="34"/>
      <c r="F782" s="34"/>
      <c r="G782" s="34"/>
      <c r="H782" s="38"/>
      <c r="I782" s="38"/>
      <c r="J782" s="38"/>
      <c r="K782" s="38"/>
    </row>
    <row r="783" spans="1:11" ht="15.75" customHeight="1">
      <c r="A783" s="37"/>
      <c r="B783" s="37"/>
      <c r="D783" s="37"/>
      <c r="E783" s="34"/>
      <c r="F783" s="34"/>
      <c r="G783" s="34"/>
      <c r="H783" s="38"/>
      <c r="I783" s="38"/>
      <c r="J783" s="38"/>
      <c r="K783" s="38"/>
    </row>
    <row r="784" spans="1:11" ht="15.75" customHeight="1">
      <c r="A784" s="37"/>
      <c r="B784" s="37"/>
      <c r="D784" s="37"/>
      <c r="E784" s="34"/>
      <c r="F784" s="34"/>
      <c r="G784" s="34"/>
      <c r="H784" s="38"/>
      <c r="I784" s="38"/>
      <c r="J784" s="38"/>
      <c r="K784" s="38"/>
    </row>
    <row r="785" spans="1:11" ht="15.75" customHeight="1">
      <c r="A785" s="37"/>
      <c r="B785" s="37"/>
      <c r="D785" s="37"/>
      <c r="E785" s="34"/>
      <c r="F785" s="34"/>
      <c r="G785" s="34"/>
      <c r="H785" s="38"/>
      <c r="I785" s="38"/>
      <c r="J785" s="38"/>
      <c r="K785" s="38"/>
    </row>
    <row r="786" spans="1:11" ht="15.75" customHeight="1">
      <c r="A786" s="37"/>
      <c r="B786" s="37"/>
      <c r="D786" s="37"/>
      <c r="E786" s="34"/>
      <c r="F786" s="34"/>
      <c r="G786" s="34"/>
      <c r="H786" s="38"/>
      <c r="I786" s="38"/>
      <c r="J786" s="38"/>
      <c r="K786" s="38"/>
    </row>
    <row r="787" spans="1:11" ht="15.75" customHeight="1">
      <c r="A787" s="37"/>
      <c r="B787" s="37"/>
      <c r="D787" s="37"/>
      <c r="E787" s="34"/>
      <c r="F787" s="34"/>
      <c r="G787" s="34"/>
      <c r="H787" s="38"/>
      <c r="I787" s="38"/>
      <c r="J787" s="38"/>
      <c r="K787" s="38"/>
    </row>
    <row r="788" spans="1:11" ht="15.75" customHeight="1">
      <c r="A788" s="37"/>
      <c r="B788" s="37"/>
      <c r="D788" s="37"/>
      <c r="E788" s="34"/>
      <c r="F788" s="34"/>
      <c r="G788" s="34"/>
      <c r="H788" s="38"/>
      <c r="I788" s="38"/>
      <c r="J788" s="38"/>
      <c r="K788" s="38"/>
    </row>
    <row r="789" spans="1:11" ht="15.75" customHeight="1">
      <c r="A789" s="37"/>
      <c r="B789" s="37"/>
      <c r="D789" s="37"/>
      <c r="E789" s="34"/>
      <c r="F789" s="34"/>
      <c r="G789" s="34"/>
      <c r="H789" s="38"/>
      <c r="I789" s="38"/>
      <c r="J789" s="38"/>
      <c r="K789" s="38"/>
    </row>
    <row r="790" spans="1:11" ht="15.75" customHeight="1">
      <c r="A790" s="37"/>
      <c r="B790" s="37"/>
      <c r="D790" s="37"/>
      <c r="E790" s="34"/>
      <c r="F790" s="34"/>
      <c r="G790" s="34"/>
      <c r="H790" s="38"/>
      <c r="I790" s="38"/>
      <c r="J790" s="38"/>
      <c r="K790" s="38"/>
    </row>
    <row r="791" spans="1:11" ht="15.75" customHeight="1">
      <c r="A791" s="37"/>
      <c r="B791" s="37"/>
      <c r="D791" s="37"/>
      <c r="E791" s="34"/>
      <c r="F791" s="34"/>
      <c r="G791" s="34"/>
      <c r="H791" s="38"/>
      <c r="I791" s="38"/>
      <c r="J791" s="38"/>
      <c r="K791" s="38"/>
    </row>
    <row r="792" spans="1:11" ht="15.75" customHeight="1">
      <c r="A792" s="37"/>
      <c r="B792" s="37"/>
      <c r="D792" s="37"/>
      <c r="E792" s="34"/>
      <c r="F792" s="34"/>
      <c r="G792" s="34"/>
      <c r="H792" s="38"/>
      <c r="I792" s="38"/>
      <c r="J792" s="38"/>
      <c r="K792" s="38"/>
    </row>
    <row r="793" spans="1:11" ht="15.75" customHeight="1">
      <c r="A793" s="37"/>
      <c r="B793" s="37"/>
      <c r="D793" s="37"/>
      <c r="E793" s="34"/>
      <c r="F793" s="34"/>
      <c r="G793" s="34"/>
      <c r="H793" s="38"/>
      <c r="I793" s="38"/>
      <c r="J793" s="38"/>
      <c r="K793" s="38"/>
    </row>
    <row r="794" spans="1:11" ht="15.75" customHeight="1">
      <c r="A794" s="37"/>
      <c r="B794" s="37"/>
      <c r="D794" s="37"/>
      <c r="E794" s="34"/>
      <c r="F794" s="34"/>
      <c r="G794" s="34"/>
      <c r="H794" s="38"/>
      <c r="I794" s="38"/>
      <c r="J794" s="38"/>
      <c r="K794" s="38"/>
    </row>
    <row r="795" spans="1:11" ht="15.75" customHeight="1">
      <c r="A795" s="37"/>
      <c r="B795" s="37"/>
      <c r="D795" s="37"/>
      <c r="E795" s="34"/>
      <c r="F795" s="34"/>
      <c r="G795" s="34"/>
      <c r="H795" s="38"/>
      <c r="I795" s="38"/>
      <c r="J795" s="38"/>
      <c r="K795" s="38"/>
    </row>
    <row r="796" spans="1:11" ht="15.75" customHeight="1">
      <c r="A796" s="37"/>
      <c r="B796" s="37"/>
      <c r="D796" s="37"/>
      <c r="E796" s="34"/>
      <c r="F796" s="34"/>
      <c r="G796" s="34"/>
      <c r="H796" s="38"/>
      <c r="I796" s="38"/>
      <c r="J796" s="38"/>
      <c r="K796" s="38"/>
    </row>
    <row r="797" spans="1:11" ht="15.75" customHeight="1">
      <c r="A797" s="37"/>
      <c r="B797" s="37"/>
      <c r="D797" s="37"/>
      <c r="E797" s="34"/>
      <c r="F797" s="34"/>
      <c r="G797" s="34"/>
      <c r="H797" s="38"/>
      <c r="I797" s="38"/>
      <c r="J797" s="38"/>
      <c r="K797" s="38"/>
    </row>
    <row r="798" spans="1:11" ht="15.75" customHeight="1">
      <c r="A798" s="37"/>
      <c r="B798" s="37"/>
      <c r="D798" s="37"/>
      <c r="E798" s="34"/>
      <c r="F798" s="34"/>
      <c r="G798" s="34"/>
      <c r="H798" s="38"/>
      <c r="I798" s="38"/>
      <c r="J798" s="38"/>
      <c r="K798" s="38"/>
    </row>
    <row r="799" spans="1:11" ht="15.75" customHeight="1">
      <c r="A799" s="37"/>
      <c r="B799" s="37"/>
      <c r="D799" s="37"/>
      <c r="E799" s="34"/>
      <c r="F799" s="34"/>
      <c r="G799" s="34"/>
      <c r="H799" s="38"/>
      <c r="I799" s="38"/>
      <c r="J799" s="38"/>
      <c r="K799" s="38"/>
    </row>
    <row r="800" spans="1:11" ht="15.75" customHeight="1">
      <c r="A800" s="37"/>
      <c r="B800" s="37"/>
      <c r="D800" s="37"/>
      <c r="E800" s="34"/>
      <c r="F800" s="34"/>
      <c r="G800" s="34"/>
      <c r="H800" s="38"/>
      <c r="I800" s="38"/>
      <c r="J800" s="38"/>
      <c r="K800" s="38"/>
    </row>
    <row r="801" spans="1:11" ht="15.75" customHeight="1">
      <c r="A801" s="37"/>
      <c r="B801" s="37"/>
      <c r="D801" s="37"/>
      <c r="E801" s="34"/>
      <c r="F801" s="34"/>
      <c r="G801" s="34"/>
      <c r="H801" s="38"/>
      <c r="I801" s="38"/>
      <c r="J801" s="38"/>
      <c r="K801" s="38"/>
    </row>
    <row r="802" spans="1:11" ht="15.75" customHeight="1">
      <c r="A802" s="37"/>
      <c r="B802" s="37"/>
      <c r="D802" s="37"/>
      <c r="E802" s="34"/>
      <c r="F802" s="34"/>
      <c r="G802" s="34"/>
      <c r="H802" s="38"/>
      <c r="I802" s="38"/>
      <c r="J802" s="38"/>
      <c r="K802" s="38"/>
    </row>
    <row r="803" spans="1:11" ht="15.75" customHeight="1">
      <c r="A803" s="37"/>
      <c r="B803" s="37"/>
      <c r="D803" s="37"/>
      <c r="E803" s="34"/>
      <c r="F803" s="34"/>
      <c r="G803" s="34"/>
      <c r="H803" s="38"/>
      <c r="I803" s="38"/>
      <c r="J803" s="38"/>
      <c r="K803" s="38"/>
    </row>
    <row r="804" spans="1:11" ht="15.75" customHeight="1">
      <c r="A804" s="37"/>
      <c r="B804" s="37"/>
      <c r="D804" s="37"/>
      <c r="E804" s="34"/>
      <c r="F804" s="34"/>
      <c r="G804" s="34"/>
      <c r="H804" s="38"/>
      <c r="I804" s="38"/>
      <c r="J804" s="38"/>
      <c r="K804" s="38"/>
    </row>
    <row r="805" spans="1:11" ht="15.75" customHeight="1">
      <c r="A805" s="37"/>
      <c r="B805" s="37"/>
      <c r="D805" s="37"/>
      <c r="E805" s="34"/>
      <c r="F805" s="34"/>
      <c r="G805" s="34"/>
      <c r="H805" s="38"/>
      <c r="I805" s="38"/>
      <c r="J805" s="38"/>
      <c r="K805" s="38"/>
    </row>
    <row r="806" spans="1:11" ht="15.75" customHeight="1">
      <c r="A806" s="37"/>
      <c r="B806" s="37"/>
      <c r="D806" s="37"/>
      <c r="E806" s="34"/>
      <c r="F806" s="34"/>
      <c r="G806" s="34"/>
      <c r="H806" s="38"/>
      <c r="I806" s="38"/>
      <c r="J806" s="38"/>
      <c r="K806" s="38"/>
    </row>
    <row r="807" spans="1:11" ht="15.75" customHeight="1">
      <c r="A807" s="37"/>
      <c r="B807" s="37"/>
      <c r="D807" s="37"/>
      <c r="E807" s="34"/>
      <c r="F807" s="34"/>
      <c r="G807" s="34"/>
      <c r="H807" s="38"/>
      <c r="I807" s="38"/>
      <c r="J807" s="38"/>
      <c r="K807" s="38"/>
    </row>
    <row r="808" spans="1:11" ht="15.75" customHeight="1">
      <c r="A808" s="37"/>
      <c r="B808" s="37"/>
      <c r="D808" s="37"/>
      <c r="E808" s="34"/>
      <c r="F808" s="34"/>
      <c r="G808" s="34"/>
      <c r="H808" s="38"/>
      <c r="I808" s="38"/>
      <c r="J808" s="38"/>
      <c r="K808" s="38"/>
    </row>
    <row r="809" spans="1:11" ht="15.75" customHeight="1">
      <c r="A809" s="37"/>
      <c r="B809" s="37"/>
      <c r="D809" s="37"/>
      <c r="E809" s="34"/>
      <c r="F809" s="34"/>
      <c r="G809" s="34"/>
      <c r="H809" s="38"/>
      <c r="I809" s="38"/>
      <c r="J809" s="38"/>
      <c r="K809" s="38"/>
    </row>
    <row r="810" spans="1:11" ht="15.75" customHeight="1">
      <c r="A810" s="37"/>
      <c r="B810" s="37"/>
      <c r="D810" s="37"/>
      <c r="E810" s="34"/>
      <c r="F810" s="34"/>
      <c r="G810" s="34"/>
      <c r="H810" s="38"/>
      <c r="I810" s="38"/>
      <c r="J810" s="38"/>
      <c r="K810" s="38"/>
    </row>
    <row r="811" spans="1:11" ht="15.75" customHeight="1">
      <c r="A811" s="37"/>
      <c r="B811" s="37"/>
      <c r="D811" s="37"/>
      <c r="E811" s="34"/>
      <c r="F811" s="34"/>
      <c r="G811" s="34"/>
      <c r="H811" s="38"/>
      <c r="I811" s="38"/>
      <c r="J811" s="38"/>
      <c r="K811" s="38"/>
    </row>
    <row r="812" spans="1:11" ht="15.75" customHeight="1">
      <c r="A812" s="37"/>
      <c r="B812" s="37"/>
      <c r="D812" s="37"/>
      <c r="E812" s="34"/>
      <c r="F812" s="34"/>
      <c r="G812" s="34"/>
      <c r="H812" s="38"/>
      <c r="I812" s="38"/>
      <c r="J812" s="38"/>
      <c r="K812" s="38"/>
    </row>
    <row r="813" spans="1:11" ht="15.75" customHeight="1">
      <c r="A813" s="37"/>
      <c r="B813" s="37"/>
      <c r="D813" s="37"/>
      <c r="E813" s="34"/>
      <c r="F813" s="34"/>
      <c r="G813" s="34"/>
      <c r="H813" s="38"/>
      <c r="I813" s="38"/>
      <c r="J813" s="38"/>
      <c r="K813" s="38"/>
    </row>
    <row r="814" spans="1:11" ht="15.75" customHeight="1">
      <c r="A814" s="37"/>
      <c r="B814" s="37"/>
      <c r="D814" s="37"/>
      <c r="E814" s="34"/>
      <c r="F814" s="34"/>
      <c r="G814" s="34"/>
      <c r="H814" s="38"/>
      <c r="I814" s="38"/>
      <c r="J814" s="38"/>
      <c r="K814" s="38"/>
    </row>
    <row r="815" spans="1:11" ht="15.75" customHeight="1">
      <c r="A815" s="37"/>
      <c r="B815" s="37"/>
      <c r="D815" s="37"/>
      <c r="E815" s="34"/>
      <c r="F815" s="34"/>
      <c r="G815" s="34"/>
      <c r="H815" s="38"/>
      <c r="I815" s="38"/>
      <c r="J815" s="38"/>
      <c r="K815" s="38"/>
    </row>
    <row r="816" spans="1:11" ht="15.75" customHeight="1">
      <c r="A816" s="37"/>
      <c r="B816" s="37"/>
      <c r="D816" s="37"/>
      <c r="E816" s="34"/>
      <c r="F816" s="34"/>
      <c r="G816" s="34"/>
      <c r="H816" s="38"/>
      <c r="I816" s="38"/>
      <c r="J816" s="38"/>
      <c r="K816" s="38"/>
    </row>
    <row r="817" spans="1:11" ht="15.75" customHeight="1">
      <c r="A817" s="37"/>
      <c r="B817" s="37"/>
      <c r="D817" s="37"/>
      <c r="E817" s="34"/>
      <c r="F817" s="34"/>
      <c r="G817" s="34"/>
      <c r="H817" s="38"/>
      <c r="I817" s="38"/>
      <c r="J817" s="38"/>
      <c r="K817" s="38"/>
    </row>
    <row r="818" spans="1:11" ht="15.75" customHeight="1">
      <c r="A818" s="37"/>
      <c r="B818" s="37"/>
      <c r="D818" s="37"/>
      <c r="E818" s="34"/>
      <c r="F818" s="34"/>
      <c r="G818" s="34"/>
      <c r="H818" s="38"/>
      <c r="I818" s="38"/>
      <c r="J818" s="38"/>
      <c r="K818" s="38"/>
    </row>
    <row r="819" spans="1:11" ht="15.75" customHeight="1">
      <c r="A819" s="37"/>
      <c r="B819" s="37"/>
      <c r="D819" s="37"/>
      <c r="E819" s="34"/>
      <c r="F819" s="34"/>
      <c r="G819" s="34"/>
      <c r="H819" s="38"/>
      <c r="I819" s="38"/>
      <c r="J819" s="38"/>
      <c r="K819" s="38"/>
    </row>
    <row r="820" spans="1:11" ht="15.75" customHeight="1">
      <c r="A820" s="37"/>
      <c r="B820" s="37"/>
      <c r="D820" s="37"/>
      <c r="E820" s="34"/>
      <c r="F820" s="34"/>
      <c r="G820" s="34"/>
      <c r="H820" s="38"/>
      <c r="I820" s="38"/>
      <c r="J820" s="38"/>
      <c r="K820" s="38"/>
    </row>
    <row r="821" spans="1:11" ht="15.75" customHeight="1">
      <c r="A821" s="37"/>
      <c r="B821" s="37"/>
      <c r="D821" s="37"/>
      <c r="E821" s="34"/>
      <c r="F821" s="34"/>
      <c r="G821" s="34"/>
      <c r="H821" s="38"/>
      <c r="I821" s="38"/>
      <c r="J821" s="38"/>
      <c r="K821" s="38"/>
    </row>
    <row r="822" spans="1:11" ht="15.75" customHeight="1">
      <c r="A822" s="37"/>
      <c r="B822" s="37"/>
      <c r="D822" s="37"/>
      <c r="E822" s="34"/>
      <c r="F822" s="34"/>
      <c r="G822" s="34"/>
      <c r="H822" s="38"/>
      <c r="I822" s="38"/>
      <c r="J822" s="38"/>
      <c r="K822" s="38"/>
    </row>
    <row r="823" spans="1:11" ht="15.75" customHeight="1">
      <c r="A823" s="37"/>
      <c r="B823" s="37"/>
      <c r="D823" s="37"/>
      <c r="E823" s="34"/>
      <c r="F823" s="34"/>
      <c r="G823" s="34"/>
      <c r="H823" s="38"/>
      <c r="I823" s="38"/>
      <c r="J823" s="38"/>
      <c r="K823" s="38"/>
    </row>
    <row r="824" spans="1:11" ht="15.75" customHeight="1">
      <c r="A824" s="37"/>
      <c r="B824" s="37"/>
      <c r="D824" s="37"/>
      <c r="E824" s="34"/>
      <c r="F824" s="34"/>
      <c r="G824" s="34"/>
      <c r="H824" s="38"/>
      <c r="I824" s="38"/>
      <c r="J824" s="38"/>
      <c r="K824" s="38"/>
    </row>
    <row r="825" spans="1:11" ht="15.75" customHeight="1">
      <c r="A825" s="37"/>
      <c r="B825" s="37"/>
      <c r="D825" s="37"/>
      <c r="E825" s="34"/>
      <c r="F825" s="34"/>
      <c r="G825" s="34"/>
      <c r="H825" s="38"/>
      <c r="I825" s="38"/>
      <c r="J825" s="38"/>
      <c r="K825" s="38"/>
    </row>
    <row r="826" spans="1:11" ht="15.75" customHeight="1">
      <c r="A826" s="37"/>
      <c r="B826" s="37"/>
      <c r="D826" s="37"/>
      <c r="E826" s="34"/>
      <c r="F826" s="34"/>
      <c r="G826" s="34"/>
      <c r="H826" s="38"/>
      <c r="I826" s="38"/>
      <c r="J826" s="38"/>
      <c r="K826" s="38"/>
    </row>
    <row r="827" spans="1:11" ht="15.75" customHeight="1">
      <c r="A827" s="37"/>
      <c r="B827" s="37"/>
      <c r="D827" s="37"/>
      <c r="E827" s="34"/>
      <c r="F827" s="34"/>
      <c r="G827" s="34"/>
      <c r="H827" s="38"/>
      <c r="I827" s="38"/>
      <c r="J827" s="38"/>
      <c r="K827" s="38"/>
    </row>
    <row r="828" spans="1:11" ht="15.75" customHeight="1">
      <c r="A828" s="37"/>
      <c r="B828" s="37"/>
      <c r="D828" s="37"/>
      <c r="E828" s="34"/>
      <c r="F828" s="34"/>
      <c r="G828" s="34"/>
      <c r="H828" s="38"/>
      <c r="I828" s="38"/>
      <c r="J828" s="38"/>
      <c r="K828" s="38"/>
    </row>
    <row r="829" spans="1:11" ht="15.75" customHeight="1">
      <c r="A829" s="37"/>
      <c r="B829" s="37"/>
      <c r="D829" s="37"/>
      <c r="E829" s="34"/>
      <c r="F829" s="34"/>
      <c r="G829" s="34"/>
      <c r="H829" s="38"/>
      <c r="I829" s="38"/>
      <c r="J829" s="38"/>
      <c r="K829" s="38"/>
    </row>
    <row r="830" spans="1:11" ht="15.75" customHeight="1">
      <c r="A830" s="37"/>
      <c r="B830" s="37"/>
      <c r="D830" s="37"/>
      <c r="E830" s="34"/>
      <c r="F830" s="34"/>
      <c r="G830" s="34"/>
      <c r="H830" s="38"/>
      <c r="I830" s="38"/>
      <c r="J830" s="38"/>
      <c r="K830" s="38"/>
    </row>
    <row r="831" spans="1:11" ht="15.75" customHeight="1">
      <c r="A831" s="37"/>
      <c r="B831" s="37"/>
      <c r="D831" s="37"/>
      <c r="E831" s="34"/>
      <c r="F831" s="34"/>
      <c r="G831" s="34"/>
      <c r="H831" s="38"/>
      <c r="I831" s="38"/>
      <c r="J831" s="38"/>
      <c r="K831" s="38"/>
    </row>
    <row r="832" spans="1:11" ht="15.75" customHeight="1">
      <c r="A832" s="37"/>
      <c r="B832" s="37"/>
      <c r="D832" s="37"/>
      <c r="E832" s="34"/>
      <c r="F832" s="34"/>
      <c r="G832" s="34"/>
      <c r="H832" s="38"/>
      <c r="I832" s="38"/>
      <c r="J832" s="38"/>
      <c r="K832" s="38"/>
    </row>
    <row r="833" spans="1:11" ht="15.75" customHeight="1">
      <c r="A833" s="37"/>
      <c r="B833" s="37"/>
      <c r="D833" s="37"/>
      <c r="E833" s="34"/>
      <c r="F833" s="34"/>
      <c r="G833" s="34"/>
      <c r="H833" s="38"/>
      <c r="I833" s="38"/>
      <c r="J833" s="38"/>
      <c r="K833" s="38"/>
    </row>
    <row r="834" spans="1:11" ht="15.75" customHeight="1">
      <c r="A834" s="37"/>
      <c r="B834" s="37"/>
      <c r="D834" s="37"/>
      <c r="E834" s="34"/>
      <c r="F834" s="34"/>
      <c r="G834" s="34"/>
      <c r="H834" s="38"/>
      <c r="I834" s="38"/>
      <c r="J834" s="38"/>
      <c r="K834" s="38"/>
    </row>
    <row r="835" spans="1:11" ht="15.75" customHeight="1">
      <c r="A835" s="37"/>
      <c r="B835" s="37"/>
      <c r="D835" s="37"/>
      <c r="E835" s="34"/>
      <c r="F835" s="34"/>
      <c r="G835" s="34"/>
      <c r="H835" s="38"/>
      <c r="I835" s="38"/>
      <c r="J835" s="38"/>
      <c r="K835" s="38"/>
    </row>
    <row r="836" spans="1:11" ht="15.75" customHeight="1">
      <c r="A836" s="37"/>
      <c r="B836" s="37"/>
      <c r="D836" s="37"/>
      <c r="E836" s="34"/>
      <c r="F836" s="34"/>
      <c r="G836" s="34"/>
      <c r="H836" s="38"/>
      <c r="I836" s="38"/>
      <c r="J836" s="38"/>
      <c r="K836" s="38"/>
    </row>
    <row r="837" spans="1:11" ht="15.75" customHeight="1">
      <c r="A837" s="37"/>
      <c r="B837" s="37"/>
      <c r="D837" s="37"/>
      <c r="E837" s="34"/>
      <c r="F837" s="34"/>
      <c r="G837" s="34"/>
      <c r="H837" s="38"/>
      <c r="I837" s="38"/>
      <c r="J837" s="38"/>
      <c r="K837" s="38"/>
    </row>
    <row r="838" spans="1:11" ht="15.75" customHeight="1">
      <c r="A838" s="37"/>
      <c r="B838" s="37"/>
      <c r="D838" s="37"/>
      <c r="E838" s="34"/>
      <c r="F838" s="34"/>
      <c r="G838" s="34"/>
      <c r="H838" s="38"/>
      <c r="I838" s="38"/>
      <c r="J838" s="38"/>
      <c r="K838" s="38"/>
    </row>
    <row r="839" spans="1:11" ht="15.75" customHeight="1">
      <c r="A839" s="37"/>
      <c r="B839" s="37"/>
      <c r="D839" s="37"/>
      <c r="E839" s="34"/>
      <c r="F839" s="34"/>
      <c r="G839" s="34"/>
      <c r="H839" s="38"/>
      <c r="I839" s="38"/>
      <c r="J839" s="38"/>
      <c r="K839" s="38"/>
    </row>
    <row r="840" spans="1:11" ht="15.75" customHeight="1">
      <c r="A840" s="37"/>
      <c r="B840" s="37"/>
      <c r="D840" s="37"/>
      <c r="E840" s="34"/>
      <c r="F840" s="34"/>
      <c r="G840" s="34"/>
      <c r="H840" s="38"/>
      <c r="I840" s="38"/>
      <c r="J840" s="38"/>
      <c r="K840" s="38"/>
    </row>
    <row r="841" spans="1:11" ht="15.75" customHeight="1">
      <c r="A841" s="37"/>
      <c r="B841" s="37"/>
      <c r="D841" s="37"/>
      <c r="E841" s="34"/>
      <c r="F841" s="34"/>
      <c r="G841" s="34"/>
      <c r="H841" s="38"/>
      <c r="I841" s="38"/>
      <c r="J841" s="38"/>
      <c r="K841" s="38"/>
    </row>
    <row r="842" spans="1:11" ht="15.75" customHeight="1">
      <c r="A842" s="37"/>
      <c r="B842" s="37"/>
      <c r="D842" s="37"/>
      <c r="E842" s="34"/>
      <c r="F842" s="34"/>
      <c r="G842" s="34"/>
      <c r="H842" s="38"/>
      <c r="I842" s="38"/>
      <c r="J842" s="38"/>
      <c r="K842" s="38"/>
    </row>
    <row r="843" spans="1:11" ht="15.75" customHeight="1">
      <c r="A843" s="37"/>
      <c r="B843" s="37"/>
      <c r="D843" s="37"/>
      <c r="E843" s="34"/>
      <c r="F843" s="34"/>
      <c r="G843" s="34"/>
      <c r="H843" s="38"/>
      <c r="I843" s="38"/>
      <c r="J843" s="38"/>
      <c r="K843" s="38"/>
    </row>
    <row r="844" spans="1:11" ht="15.75" customHeight="1">
      <c r="A844" s="37"/>
      <c r="B844" s="37"/>
      <c r="D844" s="37"/>
      <c r="E844" s="34"/>
      <c r="F844" s="34"/>
      <c r="G844" s="34"/>
      <c r="H844" s="38"/>
      <c r="I844" s="38"/>
      <c r="J844" s="38"/>
      <c r="K844" s="38"/>
    </row>
    <row r="845" spans="1:11" ht="15.75" customHeight="1">
      <c r="A845" s="37"/>
      <c r="B845" s="37"/>
      <c r="D845" s="37"/>
      <c r="E845" s="34"/>
      <c r="F845" s="34"/>
      <c r="G845" s="34"/>
      <c r="H845" s="38"/>
      <c r="I845" s="38"/>
      <c r="J845" s="38"/>
      <c r="K845" s="38"/>
    </row>
    <row r="846" spans="1:11" ht="15.75" customHeight="1">
      <c r="A846" s="37"/>
      <c r="B846" s="37"/>
      <c r="D846" s="37"/>
      <c r="E846" s="34"/>
      <c r="F846" s="34"/>
      <c r="G846" s="34"/>
      <c r="H846" s="38"/>
      <c r="I846" s="38"/>
      <c r="J846" s="38"/>
      <c r="K846" s="38"/>
    </row>
    <row r="847" spans="1:11" ht="15.75" customHeight="1">
      <c r="A847" s="37"/>
      <c r="B847" s="37"/>
      <c r="D847" s="37"/>
      <c r="E847" s="34"/>
      <c r="F847" s="34"/>
      <c r="G847" s="34"/>
      <c r="H847" s="38"/>
      <c r="I847" s="38"/>
      <c r="J847" s="38"/>
      <c r="K847" s="38"/>
    </row>
    <row r="848" spans="1:11" ht="15.75" customHeight="1">
      <c r="A848" s="37"/>
      <c r="B848" s="37"/>
      <c r="D848" s="37"/>
      <c r="E848" s="34"/>
      <c r="F848" s="34"/>
      <c r="G848" s="34"/>
      <c r="H848" s="38"/>
      <c r="I848" s="38"/>
      <c r="J848" s="38"/>
      <c r="K848" s="38"/>
    </row>
    <row r="849" spans="1:11" ht="15.75" customHeight="1">
      <c r="A849" s="37"/>
      <c r="B849" s="37"/>
      <c r="D849" s="37"/>
      <c r="E849" s="34"/>
      <c r="F849" s="34"/>
      <c r="G849" s="34"/>
      <c r="H849" s="38"/>
      <c r="I849" s="38"/>
      <c r="J849" s="38"/>
      <c r="K849" s="38"/>
    </row>
    <row r="850" spans="1:11" ht="15.75" customHeight="1">
      <c r="A850" s="37"/>
      <c r="B850" s="37"/>
      <c r="D850" s="37"/>
      <c r="E850" s="34"/>
      <c r="F850" s="34"/>
      <c r="G850" s="34"/>
      <c r="H850" s="38"/>
      <c r="I850" s="38"/>
      <c r="J850" s="38"/>
      <c r="K850" s="38"/>
    </row>
    <row r="851" spans="1:11" ht="15.75" customHeight="1">
      <c r="A851" s="37"/>
      <c r="B851" s="37"/>
      <c r="D851" s="37"/>
      <c r="E851" s="34"/>
      <c r="F851" s="34"/>
      <c r="G851" s="34"/>
      <c r="H851" s="38"/>
      <c r="I851" s="38"/>
      <c r="J851" s="38"/>
      <c r="K851" s="38"/>
    </row>
    <row r="852" spans="1:11" ht="15.75" customHeight="1">
      <c r="A852" s="37"/>
      <c r="B852" s="37"/>
      <c r="D852" s="37"/>
      <c r="E852" s="34"/>
      <c r="F852" s="34"/>
      <c r="G852" s="34"/>
      <c r="H852" s="38"/>
      <c r="I852" s="38"/>
      <c r="J852" s="38"/>
      <c r="K852" s="38"/>
    </row>
    <row r="853" spans="1:11" ht="15.75" customHeight="1">
      <c r="A853" s="37"/>
      <c r="B853" s="37"/>
      <c r="D853" s="37"/>
      <c r="E853" s="34"/>
      <c r="F853" s="34"/>
      <c r="G853" s="34"/>
      <c r="H853" s="38"/>
      <c r="I853" s="38"/>
      <c r="J853" s="38"/>
      <c r="K853" s="38"/>
    </row>
    <row r="854" spans="1:11" ht="15.75" customHeight="1">
      <c r="A854" s="37"/>
      <c r="B854" s="37"/>
      <c r="D854" s="37"/>
      <c r="E854" s="34"/>
      <c r="F854" s="34"/>
      <c r="G854" s="34"/>
      <c r="H854" s="38"/>
      <c r="I854" s="38"/>
      <c r="J854" s="38"/>
      <c r="K854" s="38"/>
    </row>
    <row r="855" spans="1:11" ht="15.75" customHeight="1">
      <c r="A855" s="37"/>
      <c r="B855" s="37"/>
      <c r="D855" s="37"/>
      <c r="E855" s="34"/>
      <c r="F855" s="34"/>
      <c r="G855" s="34"/>
      <c r="H855" s="38"/>
      <c r="I855" s="38"/>
      <c r="J855" s="38"/>
      <c r="K855" s="38"/>
    </row>
    <row r="856" spans="1:11" ht="15.75" customHeight="1">
      <c r="A856" s="37"/>
      <c r="B856" s="37"/>
      <c r="D856" s="37"/>
      <c r="E856" s="34"/>
      <c r="F856" s="34"/>
      <c r="G856" s="34"/>
      <c r="H856" s="38"/>
      <c r="I856" s="38"/>
      <c r="J856" s="38"/>
      <c r="K856" s="38"/>
    </row>
    <row r="857" spans="1:11" ht="15.75" customHeight="1">
      <c r="A857" s="37"/>
      <c r="B857" s="37"/>
      <c r="D857" s="37"/>
      <c r="E857" s="34"/>
      <c r="F857" s="34"/>
      <c r="G857" s="34"/>
      <c r="H857" s="38"/>
      <c r="I857" s="38"/>
      <c r="J857" s="38"/>
      <c r="K857" s="38"/>
    </row>
    <row r="858" spans="1:11" ht="15.75" customHeight="1">
      <c r="A858" s="37"/>
      <c r="B858" s="37"/>
      <c r="D858" s="37"/>
      <c r="E858" s="34"/>
      <c r="F858" s="34"/>
      <c r="G858" s="34"/>
      <c r="H858" s="38"/>
      <c r="I858" s="38"/>
      <c r="J858" s="38"/>
      <c r="K858" s="38"/>
    </row>
    <row r="859" spans="1:11" ht="15.75" customHeight="1">
      <c r="A859" s="37"/>
      <c r="B859" s="37"/>
      <c r="D859" s="37"/>
      <c r="E859" s="34"/>
      <c r="F859" s="34"/>
      <c r="G859" s="34"/>
      <c r="H859" s="38"/>
      <c r="I859" s="38"/>
      <c r="J859" s="38"/>
      <c r="K859" s="38"/>
    </row>
    <row r="860" spans="1:11" ht="15.75" customHeight="1">
      <c r="A860" s="37"/>
      <c r="B860" s="37"/>
      <c r="D860" s="37"/>
      <c r="E860" s="34"/>
      <c r="F860" s="34"/>
      <c r="G860" s="34"/>
      <c r="H860" s="38"/>
      <c r="I860" s="38"/>
      <c r="J860" s="38"/>
      <c r="K860" s="38"/>
    </row>
    <row r="861" spans="1:11" ht="15.75" customHeight="1">
      <c r="A861" s="37"/>
      <c r="B861" s="37"/>
      <c r="D861" s="37"/>
      <c r="E861" s="34"/>
      <c r="F861" s="34"/>
      <c r="G861" s="34"/>
      <c r="H861" s="38"/>
      <c r="I861" s="38"/>
      <c r="J861" s="38"/>
      <c r="K861" s="38"/>
    </row>
    <row r="862" spans="1:11" ht="15.75" customHeight="1">
      <c r="A862" s="37"/>
      <c r="B862" s="37"/>
      <c r="D862" s="37"/>
      <c r="E862" s="34"/>
      <c r="F862" s="34"/>
      <c r="G862" s="34"/>
      <c r="H862" s="38"/>
      <c r="I862" s="38"/>
      <c r="J862" s="38"/>
      <c r="K862" s="38"/>
    </row>
    <row r="863" spans="1:11" ht="15.75" customHeight="1">
      <c r="A863" s="37"/>
      <c r="B863" s="37"/>
      <c r="D863" s="37"/>
      <c r="E863" s="34"/>
      <c r="F863" s="34"/>
      <c r="G863" s="34"/>
      <c r="H863" s="38"/>
      <c r="I863" s="38"/>
      <c r="J863" s="38"/>
      <c r="K863" s="38"/>
    </row>
    <row r="864" spans="1:11" ht="15.75" customHeight="1">
      <c r="A864" s="37"/>
      <c r="B864" s="37"/>
      <c r="D864" s="37"/>
      <c r="E864" s="34"/>
      <c r="F864" s="34"/>
      <c r="G864" s="34"/>
      <c r="H864" s="38"/>
      <c r="I864" s="38"/>
      <c r="J864" s="38"/>
      <c r="K864" s="38"/>
    </row>
    <row r="865" spans="1:11" ht="15.75" customHeight="1">
      <c r="A865" s="37"/>
      <c r="B865" s="37"/>
      <c r="D865" s="37"/>
      <c r="E865" s="34"/>
      <c r="F865" s="34"/>
      <c r="G865" s="34"/>
      <c r="H865" s="38"/>
      <c r="I865" s="38"/>
      <c r="J865" s="38"/>
      <c r="K865" s="38"/>
    </row>
    <row r="866" spans="1:11" ht="15.75" customHeight="1">
      <c r="A866" s="37"/>
      <c r="B866" s="37"/>
      <c r="D866" s="37"/>
      <c r="E866" s="34"/>
      <c r="F866" s="34"/>
      <c r="G866" s="34"/>
      <c r="H866" s="38"/>
      <c r="I866" s="38"/>
      <c r="J866" s="38"/>
      <c r="K866" s="38"/>
    </row>
    <row r="867" spans="1:11" ht="15.75" customHeight="1">
      <c r="A867" s="37"/>
      <c r="B867" s="37"/>
      <c r="D867" s="37"/>
      <c r="E867" s="34"/>
      <c r="F867" s="34"/>
      <c r="G867" s="34"/>
      <c r="H867" s="38"/>
      <c r="I867" s="38"/>
      <c r="J867" s="38"/>
      <c r="K867" s="38"/>
    </row>
    <row r="868" spans="1:11" ht="15.75" customHeight="1">
      <c r="A868" s="37"/>
      <c r="B868" s="37"/>
      <c r="D868" s="37"/>
      <c r="E868" s="34"/>
      <c r="F868" s="34"/>
      <c r="G868" s="34"/>
      <c r="H868" s="38"/>
      <c r="I868" s="38"/>
      <c r="J868" s="38"/>
      <c r="K868" s="38"/>
    </row>
    <row r="869" spans="1:11" ht="15.75" customHeight="1">
      <c r="A869" s="37"/>
      <c r="B869" s="37"/>
      <c r="D869" s="37"/>
      <c r="E869" s="34"/>
      <c r="F869" s="34"/>
      <c r="G869" s="34"/>
      <c r="H869" s="38"/>
      <c r="I869" s="38"/>
      <c r="J869" s="38"/>
      <c r="K869" s="38"/>
    </row>
    <row r="870" spans="1:11" ht="15.75" customHeight="1">
      <c r="A870" s="37"/>
      <c r="B870" s="37"/>
      <c r="D870" s="37"/>
      <c r="E870" s="34"/>
      <c r="F870" s="34"/>
      <c r="G870" s="34"/>
      <c r="H870" s="38"/>
      <c r="I870" s="38"/>
      <c r="J870" s="38"/>
      <c r="K870" s="38"/>
    </row>
    <row r="871" spans="1:11" ht="15.75" customHeight="1">
      <c r="A871" s="37"/>
      <c r="B871" s="37"/>
      <c r="D871" s="37"/>
      <c r="E871" s="34"/>
      <c r="F871" s="34"/>
      <c r="G871" s="34"/>
      <c r="H871" s="38"/>
      <c r="I871" s="38"/>
      <c r="J871" s="38"/>
      <c r="K871" s="38"/>
    </row>
    <row r="872" spans="1:11" ht="15.75" customHeight="1">
      <c r="A872" s="37"/>
      <c r="B872" s="37"/>
      <c r="D872" s="37"/>
      <c r="E872" s="34"/>
      <c r="F872" s="34"/>
      <c r="G872" s="34"/>
      <c r="H872" s="38"/>
      <c r="I872" s="38"/>
      <c r="J872" s="38"/>
      <c r="K872" s="38"/>
    </row>
    <row r="873" spans="1:11" ht="15.75" customHeight="1">
      <c r="A873" s="37"/>
      <c r="B873" s="37"/>
      <c r="D873" s="37"/>
      <c r="E873" s="34"/>
      <c r="F873" s="34"/>
      <c r="G873" s="34"/>
      <c r="H873" s="38"/>
      <c r="I873" s="38"/>
      <c r="J873" s="38"/>
      <c r="K873" s="38"/>
    </row>
    <row r="874" spans="1:11" ht="15.75" customHeight="1">
      <c r="A874" s="37"/>
      <c r="B874" s="37"/>
      <c r="D874" s="37"/>
      <c r="E874" s="34"/>
      <c r="F874" s="34"/>
      <c r="G874" s="34"/>
      <c r="H874" s="38"/>
      <c r="I874" s="38"/>
      <c r="J874" s="38"/>
      <c r="K874" s="38"/>
    </row>
    <row r="875" spans="1:11" ht="15.75" customHeight="1">
      <c r="A875" s="37"/>
      <c r="B875" s="37"/>
      <c r="D875" s="37"/>
      <c r="E875" s="34"/>
      <c r="F875" s="34"/>
      <c r="G875" s="34"/>
      <c r="H875" s="38"/>
      <c r="I875" s="38"/>
      <c r="J875" s="38"/>
      <c r="K875" s="38"/>
    </row>
    <row r="876" spans="1:11" ht="15.75" customHeight="1">
      <c r="A876" s="37"/>
      <c r="B876" s="37"/>
      <c r="D876" s="37"/>
      <c r="E876" s="34"/>
      <c r="F876" s="34"/>
      <c r="G876" s="34"/>
      <c r="H876" s="38"/>
      <c r="I876" s="38"/>
      <c r="J876" s="38"/>
      <c r="K876" s="38"/>
    </row>
    <row r="877" spans="1:11" ht="15.75" customHeight="1">
      <c r="A877" s="37"/>
      <c r="B877" s="37"/>
      <c r="D877" s="37"/>
      <c r="E877" s="34"/>
      <c r="F877" s="34"/>
      <c r="G877" s="34"/>
      <c r="H877" s="38"/>
      <c r="I877" s="38"/>
      <c r="J877" s="38"/>
      <c r="K877" s="38"/>
    </row>
    <row r="878" spans="1:11" ht="15.75" customHeight="1">
      <c r="A878" s="37"/>
      <c r="B878" s="37"/>
      <c r="D878" s="37"/>
      <c r="E878" s="34"/>
      <c r="F878" s="34"/>
      <c r="G878" s="34"/>
      <c r="H878" s="38"/>
      <c r="I878" s="38"/>
      <c r="J878" s="38"/>
      <c r="K878" s="38"/>
    </row>
    <row r="879" spans="1:11" ht="15.75" customHeight="1">
      <c r="A879" s="37"/>
      <c r="B879" s="37"/>
      <c r="D879" s="37"/>
      <c r="E879" s="34"/>
      <c r="F879" s="34"/>
      <c r="G879" s="34"/>
      <c r="H879" s="38"/>
      <c r="I879" s="38"/>
      <c r="J879" s="38"/>
      <c r="K879" s="38"/>
    </row>
    <row r="880" spans="1:11" ht="15.75" customHeight="1">
      <c r="A880" s="37"/>
      <c r="B880" s="37"/>
      <c r="D880" s="37"/>
      <c r="E880" s="34"/>
      <c r="F880" s="34"/>
      <c r="G880" s="34"/>
      <c r="H880" s="38"/>
      <c r="I880" s="38"/>
      <c r="J880" s="38"/>
      <c r="K880" s="38"/>
    </row>
    <row r="881" spans="1:11" ht="15.75" customHeight="1">
      <c r="A881" s="37"/>
      <c r="B881" s="37"/>
      <c r="D881" s="37"/>
      <c r="E881" s="34"/>
      <c r="F881" s="34"/>
      <c r="G881" s="34"/>
      <c r="H881" s="38"/>
      <c r="I881" s="38"/>
      <c r="J881" s="38"/>
      <c r="K881" s="38"/>
    </row>
    <row r="882" spans="1:11" ht="15.75" customHeight="1">
      <c r="A882" s="37"/>
      <c r="B882" s="37"/>
      <c r="D882" s="37"/>
      <c r="E882" s="34"/>
      <c r="F882" s="34"/>
      <c r="G882" s="34"/>
      <c r="H882" s="38"/>
      <c r="I882" s="38"/>
      <c r="J882" s="38"/>
      <c r="K882" s="38"/>
    </row>
    <row r="883" spans="1:11" ht="15.75" customHeight="1">
      <c r="A883" s="37"/>
      <c r="B883" s="37"/>
      <c r="D883" s="37"/>
      <c r="E883" s="34"/>
      <c r="F883" s="34"/>
      <c r="G883" s="34"/>
      <c r="H883" s="38"/>
      <c r="I883" s="38"/>
      <c r="J883" s="38"/>
      <c r="K883" s="38"/>
    </row>
    <row r="884" spans="1:11" ht="15.75" customHeight="1">
      <c r="A884" s="37"/>
      <c r="B884" s="37"/>
      <c r="D884" s="37"/>
      <c r="E884" s="34"/>
      <c r="F884" s="34"/>
      <c r="G884" s="34"/>
      <c r="H884" s="38"/>
      <c r="I884" s="38"/>
      <c r="J884" s="38"/>
      <c r="K884" s="38"/>
    </row>
    <row r="885" spans="1:11" ht="15.75" customHeight="1">
      <c r="A885" s="37"/>
      <c r="B885" s="37"/>
      <c r="D885" s="37"/>
      <c r="E885" s="34"/>
      <c r="F885" s="34"/>
      <c r="G885" s="34"/>
      <c r="H885" s="38"/>
      <c r="I885" s="38"/>
      <c r="J885" s="38"/>
      <c r="K885" s="38"/>
    </row>
    <row r="886" spans="1:11" ht="15.75" customHeight="1">
      <c r="A886" s="37"/>
      <c r="B886" s="37"/>
      <c r="D886" s="37"/>
      <c r="E886" s="34"/>
      <c r="F886" s="34"/>
      <c r="G886" s="34"/>
      <c r="H886" s="38"/>
      <c r="I886" s="38"/>
      <c r="J886" s="38"/>
      <c r="K886" s="38"/>
    </row>
    <row r="887" spans="1:11" ht="15.75" customHeight="1">
      <c r="A887" s="37"/>
      <c r="B887" s="37"/>
      <c r="D887" s="37"/>
      <c r="E887" s="34"/>
      <c r="F887" s="34"/>
      <c r="G887" s="34"/>
      <c r="H887" s="38"/>
      <c r="I887" s="38"/>
      <c r="J887" s="38"/>
      <c r="K887" s="38"/>
    </row>
    <row r="888" spans="1:11" ht="15.75" customHeight="1">
      <c r="A888" s="37"/>
      <c r="B888" s="37"/>
      <c r="D888" s="37"/>
      <c r="E888" s="34"/>
      <c r="F888" s="34"/>
      <c r="G888" s="34"/>
      <c r="H888" s="38"/>
      <c r="I888" s="38"/>
      <c r="J888" s="38"/>
      <c r="K888" s="38"/>
    </row>
    <row r="889" spans="1:11" ht="15.75" customHeight="1">
      <c r="A889" s="37"/>
      <c r="B889" s="37"/>
      <c r="D889" s="37"/>
      <c r="E889" s="34"/>
      <c r="F889" s="34"/>
      <c r="G889" s="34"/>
      <c r="H889" s="38"/>
      <c r="I889" s="38"/>
      <c r="J889" s="38"/>
      <c r="K889" s="38"/>
    </row>
    <row r="890" spans="1:11" ht="15.75" customHeight="1">
      <c r="A890" s="37"/>
      <c r="B890" s="37"/>
      <c r="D890" s="37"/>
      <c r="E890" s="34"/>
      <c r="F890" s="34"/>
      <c r="G890" s="34"/>
      <c r="H890" s="38"/>
      <c r="I890" s="38"/>
      <c r="J890" s="38"/>
      <c r="K890" s="38"/>
    </row>
    <row r="891" spans="1:11" ht="15.75" customHeight="1">
      <c r="A891" s="37"/>
      <c r="B891" s="37"/>
      <c r="D891" s="37"/>
      <c r="E891" s="34"/>
      <c r="F891" s="34"/>
      <c r="G891" s="34"/>
      <c r="H891" s="38"/>
      <c r="I891" s="38"/>
      <c r="J891" s="38"/>
      <c r="K891" s="38"/>
    </row>
    <row r="892" spans="1:11" ht="15.75" customHeight="1">
      <c r="A892" s="37"/>
      <c r="B892" s="37"/>
      <c r="D892" s="37"/>
      <c r="E892" s="34"/>
      <c r="F892" s="34"/>
      <c r="G892" s="34"/>
      <c r="H892" s="38"/>
      <c r="I892" s="38"/>
      <c r="J892" s="38"/>
      <c r="K892" s="38"/>
    </row>
    <row r="893" spans="1:11" ht="15.75" customHeight="1">
      <c r="A893" s="37"/>
      <c r="B893" s="37"/>
      <c r="D893" s="37"/>
      <c r="E893" s="34"/>
      <c r="F893" s="34"/>
      <c r="G893" s="34"/>
      <c r="H893" s="38"/>
      <c r="I893" s="38"/>
      <c r="J893" s="38"/>
      <c r="K893" s="38"/>
    </row>
    <row r="894" spans="1:11" ht="15.75" customHeight="1">
      <c r="A894" s="37"/>
      <c r="B894" s="37"/>
      <c r="D894" s="37"/>
      <c r="E894" s="34"/>
      <c r="F894" s="34"/>
      <c r="G894" s="34"/>
      <c r="H894" s="38"/>
      <c r="I894" s="38"/>
      <c r="J894" s="38"/>
      <c r="K894" s="38"/>
    </row>
    <row r="895" spans="1:11" ht="15.75" customHeight="1">
      <c r="A895" s="37"/>
      <c r="B895" s="37"/>
      <c r="D895" s="37"/>
      <c r="E895" s="34"/>
      <c r="F895" s="34"/>
      <c r="G895" s="34"/>
      <c r="H895" s="38"/>
      <c r="I895" s="38"/>
      <c r="J895" s="38"/>
      <c r="K895" s="38"/>
    </row>
    <row r="896" spans="1:11" ht="15.75" customHeight="1">
      <c r="A896" s="37"/>
      <c r="B896" s="37"/>
      <c r="D896" s="37"/>
      <c r="E896" s="34"/>
      <c r="F896" s="34"/>
      <c r="G896" s="34"/>
      <c r="H896" s="38"/>
      <c r="I896" s="38"/>
      <c r="J896" s="38"/>
      <c r="K896" s="38"/>
    </row>
    <row r="897" spans="1:11" ht="15.75" customHeight="1">
      <c r="A897" s="37"/>
      <c r="B897" s="37"/>
      <c r="D897" s="37"/>
      <c r="E897" s="34"/>
      <c r="F897" s="34"/>
      <c r="G897" s="34"/>
      <c r="H897" s="38"/>
      <c r="I897" s="38"/>
      <c r="J897" s="38"/>
      <c r="K897" s="38"/>
    </row>
    <row r="898" spans="1:11" ht="15.75" customHeight="1">
      <c r="A898" s="37"/>
      <c r="B898" s="37"/>
      <c r="D898" s="37"/>
      <c r="E898" s="34"/>
      <c r="F898" s="34"/>
      <c r="G898" s="34"/>
      <c r="H898" s="38"/>
      <c r="I898" s="38"/>
      <c r="J898" s="38"/>
      <c r="K898" s="38"/>
    </row>
    <row r="899" spans="1:11" ht="15.75" customHeight="1">
      <c r="A899" s="37"/>
      <c r="B899" s="37"/>
      <c r="D899" s="37"/>
      <c r="E899" s="34"/>
      <c r="F899" s="34"/>
      <c r="G899" s="34"/>
      <c r="H899" s="38"/>
      <c r="I899" s="38"/>
      <c r="J899" s="38"/>
      <c r="K899" s="38"/>
    </row>
    <row r="900" spans="1:11" ht="15.75" customHeight="1">
      <c r="A900" s="37"/>
      <c r="B900" s="37"/>
      <c r="D900" s="37"/>
      <c r="E900" s="34"/>
      <c r="F900" s="34"/>
      <c r="G900" s="34"/>
      <c r="H900" s="38"/>
      <c r="I900" s="38"/>
      <c r="J900" s="38"/>
      <c r="K900" s="38"/>
    </row>
    <row r="901" spans="1:11" ht="15.75" customHeight="1">
      <c r="A901" s="37"/>
      <c r="B901" s="37"/>
      <c r="D901" s="37"/>
      <c r="E901" s="34"/>
      <c r="F901" s="34"/>
      <c r="G901" s="34"/>
      <c r="H901" s="38"/>
      <c r="I901" s="38"/>
      <c r="J901" s="38"/>
      <c r="K901" s="38"/>
    </row>
    <row r="902" spans="1:11" ht="15.75" customHeight="1">
      <c r="A902" s="37"/>
      <c r="B902" s="37"/>
      <c r="D902" s="37"/>
      <c r="E902" s="34"/>
      <c r="F902" s="34"/>
      <c r="G902" s="34"/>
      <c r="H902" s="38"/>
      <c r="I902" s="38"/>
      <c r="J902" s="38"/>
      <c r="K902" s="38"/>
    </row>
    <row r="903" spans="1:11" ht="15.75" customHeight="1">
      <c r="A903" s="37"/>
      <c r="B903" s="37"/>
      <c r="D903" s="37"/>
      <c r="E903" s="34"/>
      <c r="F903" s="34"/>
      <c r="G903" s="34"/>
      <c r="H903" s="38"/>
      <c r="I903" s="38"/>
      <c r="J903" s="38"/>
      <c r="K903" s="38"/>
    </row>
    <row r="904" spans="1:11" ht="15.75" customHeight="1">
      <c r="A904" s="37"/>
      <c r="B904" s="37"/>
      <c r="D904" s="37"/>
      <c r="E904" s="34"/>
      <c r="F904" s="34"/>
      <c r="G904" s="34"/>
      <c r="H904" s="38"/>
      <c r="I904" s="38"/>
      <c r="J904" s="38"/>
      <c r="K904" s="38"/>
    </row>
    <row r="905" spans="1:11" ht="15.75" customHeight="1">
      <c r="A905" s="37"/>
      <c r="B905" s="37"/>
      <c r="D905" s="37"/>
      <c r="E905" s="34"/>
      <c r="F905" s="34"/>
      <c r="G905" s="34"/>
      <c r="H905" s="38"/>
      <c r="I905" s="38"/>
      <c r="J905" s="38"/>
      <c r="K905" s="38"/>
    </row>
    <row r="906" spans="1:11" ht="15.75" customHeight="1">
      <c r="A906" s="37"/>
      <c r="B906" s="37"/>
      <c r="D906" s="37"/>
      <c r="E906" s="34"/>
      <c r="F906" s="34"/>
      <c r="G906" s="34"/>
      <c r="H906" s="38"/>
      <c r="I906" s="38"/>
      <c r="J906" s="38"/>
      <c r="K906" s="38"/>
    </row>
    <row r="907" spans="1:11" ht="15.75" customHeight="1">
      <c r="A907" s="37"/>
      <c r="B907" s="37"/>
      <c r="D907" s="37"/>
      <c r="E907" s="34"/>
      <c r="F907" s="34"/>
      <c r="G907" s="34"/>
      <c r="H907" s="38"/>
      <c r="I907" s="38"/>
      <c r="J907" s="38"/>
      <c r="K907" s="38"/>
    </row>
    <row r="908" spans="1:11" ht="15.75" customHeight="1">
      <c r="A908" s="37"/>
      <c r="B908" s="37"/>
      <c r="D908" s="37"/>
      <c r="E908" s="34"/>
      <c r="F908" s="34"/>
      <c r="G908" s="34"/>
      <c r="H908" s="38"/>
      <c r="I908" s="38"/>
      <c r="J908" s="38"/>
      <c r="K908" s="38"/>
    </row>
    <row r="909" spans="1:11" ht="15.75" customHeight="1">
      <c r="A909" s="37"/>
      <c r="B909" s="37"/>
      <c r="D909" s="37"/>
      <c r="E909" s="34"/>
      <c r="F909" s="34"/>
      <c r="G909" s="34"/>
      <c r="H909" s="38"/>
      <c r="I909" s="38"/>
      <c r="J909" s="38"/>
      <c r="K909" s="38"/>
    </row>
    <row r="910" spans="1:11" ht="15.75" customHeight="1">
      <c r="A910" s="37"/>
      <c r="B910" s="37"/>
      <c r="D910" s="37"/>
      <c r="E910" s="34"/>
      <c r="F910" s="34"/>
      <c r="G910" s="34"/>
      <c r="H910" s="38"/>
      <c r="I910" s="38"/>
      <c r="J910" s="38"/>
      <c r="K910" s="38"/>
    </row>
    <row r="911" spans="1:11" ht="15.75" customHeight="1">
      <c r="A911" s="37"/>
      <c r="B911" s="37"/>
      <c r="D911" s="37"/>
      <c r="E911" s="34"/>
      <c r="F911" s="34"/>
      <c r="G911" s="34"/>
      <c r="H911" s="38"/>
      <c r="I911" s="38"/>
      <c r="J911" s="38"/>
      <c r="K911" s="38"/>
    </row>
    <row r="912" spans="1:11" ht="15.75" customHeight="1">
      <c r="A912" s="37"/>
      <c r="B912" s="37"/>
      <c r="D912" s="37"/>
      <c r="E912" s="34"/>
      <c r="F912" s="34"/>
      <c r="G912" s="34"/>
      <c r="H912" s="38"/>
      <c r="I912" s="38"/>
      <c r="J912" s="38"/>
      <c r="K912" s="38"/>
    </row>
    <row r="913" spans="1:11" ht="15.75" customHeight="1">
      <c r="A913" s="37"/>
      <c r="B913" s="37"/>
      <c r="D913" s="37"/>
      <c r="E913" s="34"/>
      <c r="F913" s="34"/>
      <c r="G913" s="34"/>
      <c r="H913" s="38"/>
      <c r="I913" s="38"/>
      <c r="J913" s="38"/>
      <c r="K913" s="38"/>
    </row>
    <row r="914" spans="1:11" ht="15.75" customHeight="1">
      <c r="A914" s="37"/>
      <c r="B914" s="37"/>
      <c r="D914" s="37"/>
      <c r="E914" s="34"/>
      <c r="F914" s="34"/>
      <c r="G914" s="34"/>
      <c r="H914" s="38"/>
      <c r="I914" s="38"/>
      <c r="J914" s="38"/>
      <c r="K914" s="38"/>
    </row>
    <row r="915" spans="1:11" ht="15.75" customHeight="1">
      <c r="A915" s="37"/>
      <c r="B915" s="37"/>
      <c r="D915" s="37"/>
      <c r="E915" s="34"/>
      <c r="F915" s="34"/>
      <c r="G915" s="34"/>
      <c r="H915" s="38"/>
      <c r="I915" s="38"/>
      <c r="J915" s="38"/>
      <c r="K915" s="38"/>
    </row>
    <row r="916" spans="1:11" ht="15.75" customHeight="1">
      <c r="A916" s="37"/>
      <c r="B916" s="37"/>
      <c r="D916" s="37"/>
      <c r="E916" s="34"/>
      <c r="F916" s="34"/>
      <c r="G916" s="34"/>
      <c r="H916" s="38"/>
      <c r="I916" s="38"/>
      <c r="J916" s="38"/>
      <c r="K916" s="38"/>
    </row>
    <row r="917" spans="1:11" ht="15.75" customHeight="1">
      <c r="A917" s="37"/>
      <c r="B917" s="37"/>
      <c r="D917" s="37"/>
      <c r="E917" s="34"/>
      <c r="F917" s="34"/>
      <c r="G917" s="34"/>
      <c r="H917" s="38"/>
      <c r="I917" s="38"/>
      <c r="J917" s="38"/>
      <c r="K917" s="38"/>
    </row>
    <row r="918" spans="1:11" ht="15.75" customHeight="1">
      <c r="A918" s="37"/>
      <c r="B918" s="37"/>
      <c r="D918" s="37"/>
      <c r="E918" s="34"/>
      <c r="F918" s="34"/>
      <c r="G918" s="34"/>
      <c r="H918" s="38"/>
      <c r="I918" s="38"/>
      <c r="J918" s="38"/>
      <c r="K918" s="38"/>
    </row>
    <row r="919" spans="1:11" ht="15.75" customHeight="1">
      <c r="A919" s="37"/>
      <c r="B919" s="37"/>
      <c r="D919" s="37"/>
      <c r="E919" s="34"/>
      <c r="F919" s="34"/>
      <c r="G919" s="34"/>
      <c r="H919" s="38"/>
      <c r="I919" s="38"/>
      <c r="J919" s="38"/>
      <c r="K919" s="38"/>
    </row>
    <row r="920" spans="1:11" ht="15.75" customHeight="1">
      <c r="A920" s="37"/>
      <c r="B920" s="37"/>
      <c r="D920" s="37"/>
      <c r="E920" s="34"/>
      <c r="F920" s="34"/>
      <c r="G920" s="34"/>
      <c r="H920" s="38"/>
      <c r="I920" s="38"/>
      <c r="J920" s="38"/>
      <c r="K920" s="38"/>
    </row>
    <row r="921" spans="1:11" ht="15.75" customHeight="1">
      <c r="A921" s="37"/>
      <c r="B921" s="37"/>
      <c r="D921" s="37"/>
      <c r="E921" s="34"/>
      <c r="F921" s="34"/>
      <c r="G921" s="34"/>
      <c r="H921" s="38"/>
      <c r="I921" s="38"/>
      <c r="J921" s="38"/>
      <c r="K921" s="38"/>
    </row>
    <row r="922" spans="1:11" ht="15.75" customHeight="1">
      <c r="A922" s="37"/>
      <c r="B922" s="37"/>
      <c r="D922" s="37"/>
      <c r="E922" s="34"/>
      <c r="F922" s="34"/>
      <c r="G922" s="34"/>
      <c r="H922" s="38"/>
      <c r="I922" s="38"/>
      <c r="J922" s="38"/>
      <c r="K922" s="38"/>
    </row>
    <row r="923" spans="1:11" ht="15.75" customHeight="1">
      <c r="A923" s="37"/>
      <c r="B923" s="37"/>
      <c r="D923" s="37"/>
      <c r="E923" s="34"/>
      <c r="F923" s="34"/>
      <c r="G923" s="34"/>
      <c r="H923" s="38"/>
      <c r="I923" s="38"/>
      <c r="J923" s="38"/>
      <c r="K923" s="38"/>
    </row>
    <row r="924" spans="1:11" ht="15.75" customHeight="1">
      <c r="A924" s="37"/>
      <c r="B924" s="37"/>
      <c r="D924" s="37"/>
      <c r="E924" s="34"/>
      <c r="F924" s="34"/>
      <c r="G924" s="34"/>
      <c r="H924" s="38"/>
      <c r="I924" s="38"/>
      <c r="J924" s="38"/>
      <c r="K924" s="38"/>
    </row>
    <row r="925" spans="1:11" ht="15.75" customHeight="1">
      <c r="A925" s="37"/>
      <c r="B925" s="37"/>
      <c r="D925" s="37"/>
      <c r="E925" s="34"/>
      <c r="F925" s="34"/>
      <c r="G925" s="34"/>
      <c r="H925" s="38"/>
      <c r="I925" s="38"/>
      <c r="J925" s="38"/>
      <c r="K925" s="38"/>
    </row>
    <row r="926" spans="1:11" ht="15.75" customHeight="1">
      <c r="A926" s="37"/>
      <c r="B926" s="37"/>
      <c r="D926" s="37"/>
      <c r="E926" s="34"/>
      <c r="F926" s="34"/>
      <c r="G926" s="34"/>
      <c r="H926" s="38"/>
      <c r="I926" s="38"/>
      <c r="J926" s="38"/>
      <c r="K926" s="38"/>
    </row>
    <row r="927" spans="1:11" ht="15.75" customHeight="1">
      <c r="A927" s="37"/>
      <c r="B927" s="37"/>
      <c r="D927" s="37"/>
      <c r="E927" s="34"/>
      <c r="F927" s="34"/>
      <c r="G927" s="34"/>
      <c r="H927" s="38"/>
      <c r="I927" s="38"/>
      <c r="J927" s="38"/>
      <c r="K927" s="38"/>
    </row>
    <row r="928" spans="1:11" ht="15.75" customHeight="1">
      <c r="A928" s="37"/>
      <c r="B928" s="37"/>
      <c r="D928" s="37"/>
      <c r="E928" s="34"/>
      <c r="F928" s="34"/>
      <c r="G928" s="34"/>
      <c r="H928" s="38"/>
      <c r="I928" s="38"/>
      <c r="J928" s="38"/>
      <c r="K928" s="38"/>
    </row>
    <row r="929" spans="1:11" ht="15.75" customHeight="1">
      <c r="A929" s="37"/>
      <c r="B929" s="37"/>
      <c r="D929" s="37"/>
      <c r="E929" s="34"/>
      <c r="F929" s="34"/>
      <c r="G929" s="34"/>
      <c r="H929" s="38"/>
      <c r="I929" s="38"/>
      <c r="J929" s="38"/>
      <c r="K929" s="38"/>
    </row>
    <row r="930" spans="1:11" ht="15.75" customHeight="1">
      <c r="A930" s="37"/>
      <c r="B930" s="37"/>
      <c r="D930" s="37"/>
      <c r="E930" s="34"/>
      <c r="F930" s="34"/>
      <c r="G930" s="34"/>
      <c r="H930" s="38"/>
      <c r="I930" s="38"/>
      <c r="J930" s="38"/>
      <c r="K930" s="38"/>
    </row>
    <row r="931" spans="1:11" ht="15.75" customHeight="1">
      <c r="A931" s="37"/>
      <c r="B931" s="37"/>
      <c r="D931" s="37"/>
      <c r="E931" s="34"/>
      <c r="F931" s="34"/>
      <c r="G931" s="34"/>
      <c r="H931" s="38"/>
      <c r="I931" s="38"/>
      <c r="J931" s="38"/>
      <c r="K931" s="38"/>
    </row>
    <row r="932" spans="1:11" ht="15.75" customHeight="1">
      <c r="A932" s="37"/>
      <c r="B932" s="37"/>
      <c r="D932" s="37"/>
      <c r="E932" s="34"/>
      <c r="F932" s="34"/>
      <c r="G932" s="34"/>
      <c r="H932" s="38"/>
      <c r="I932" s="38"/>
      <c r="J932" s="38"/>
      <c r="K932" s="38"/>
    </row>
    <row r="933" spans="1:11" ht="15.75" customHeight="1">
      <c r="A933" s="37"/>
      <c r="B933" s="37"/>
      <c r="D933" s="37"/>
      <c r="E933" s="34"/>
      <c r="F933" s="34"/>
      <c r="G933" s="34"/>
      <c r="H933" s="38"/>
      <c r="I933" s="38"/>
      <c r="J933" s="38"/>
      <c r="K933" s="38"/>
    </row>
    <row r="934" spans="1:11" ht="15.75" customHeight="1">
      <c r="A934" s="37"/>
      <c r="B934" s="37"/>
      <c r="D934" s="37"/>
      <c r="E934" s="34"/>
      <c r="F934" s="34"/>
      <c r="G934" s="34"/>
      <c r="H934" s="38"/>
      <c r="I934" s="38"/>
      <c r="J934" s="38"/>
      <c r="K934" s="38"/>
    </row>
    <row r="935" spans="1:11" ht="15.75" customHeight="1">
      <c r="A935" s="37"/>
      <c r="B935" s="37"/>
      <c r="D935" s="37"/>
      <c r="E935" s="34"/>
      <c r="F935" s="34"/>
      <c r="G935" s="34"/>
      <c r="H935" s="38"/>
      <c r="I935" s="38"/>
      <c r="J935" s="38"/>
      <c r="K935" s="38"/>
    </row>
    <row r="936" spans="1:11" ht="15.75" customHeight="1">
      <c r="A936" s="37"/>
      <c r="B936" s="37"/>
      <c r="D936" s="37"/>
      <c r="E936" s="34"/>
      <c r="F936" s="34"/>
      <c r="G936" s="34"/>
      <c r="H936" s="38"/>
      <c r="I936" s="38"/>
      <c r="J936" s="38"/>
      <c r="K936" s="38"/>
    </row>
    <row r="937" spans="1:11" ht="15.75" customHeight="1">
      <c r="A937" s="37"/>
      <c r="B937" s="37"/>
      <c r="D937" s="37"/>
      <c r="E937" s="34"/>
      <c r="F937" s="34"/>
      <c r="G937" s="34"/>
      <c r="H937" s="38"/>
      <c r="I937" s="38"/>
      <c r="J937" s="38"/>
      <c r="K937" s="38"/>
    </row>
    <row r="938" spans="1:11" ht="15.75" customHeight="1">
      <c r="A938" s="37"/>
      <c r="B938" s="37"/>
      <c r="D938" s="37"/>
      <c r="E938" s="34"/>
      <c r="F938" s="34"/>
      <c r="G938" s="34"/>
      <c r="H938" s="38"/>
      <c r="I938" s="38"/>
      <c r="J938" s="38"/>
      <c r="K938" s="38"/>
    </row>
    <row r="939" spans="1:11" ht="15.75" customHeight="1">
      <c r="A939" s="37"/>
      <c r="B939" s="37"/>
      <c r="D939" s="37"/>
      <c r="E939" s="34"/>
      <c r="F939" s="34"/>
      <c r="G939" s="34"/>
      <c r="H939" s="38"/>
      <c r="I939" s="38"/>
      <c r="J939" s="38"/>
      <c r="K939" s="38"/>
    </row>
    <row r="940" spans="1:11" ht="15.75" customHeight="1">
      <c r="A940" s="37"/>
      <c r="B940" s="37"/>
      <c r="D940" s="37"/>
      <c r="E940" s="34"/>
      <c r="F940" s="34"/>
      <c r="G940" s="34"/>
      <c r="H940" s="38"/>
      <c r="I940" s="38"/>
      <c r="J940" s="38"/>
      <c r="K940" s="38"/>
    </row>
    <row r="941" spans="1:11" ht="15.75" customHeight="1">
      <c r="A941" s="37"/>
      <c r="B941" s="37"/>
      <c r="D941" s="37"/>
      <c r="E941" s="34"/>
      <c r="F941" s="34"/>
      <c r="G941" s="34"/>
      <c r="H941" s="38"/>
      <c r="I941" s="38"/>
      <c r="J941" s="38"/>
      <c r="K941" s="38"/>
    </row>
    <row r="942" spans="1:11" ht="15.75" customHeight="1">
      <c r="A942" s="37"/>
      <c r="B942" s="37"/>
      <c r="D942" s="37"/>
      <c r="E942" s="34"/>
      <c r="F942" s="34"/>
      <c r="G942" s="34"/>
      <c r="H942" s="38"/>
      <c r="I942" s="38"/>
      <c r="J942" s="38"/>
      <c r="K942" s="38"/>
    </row>
    <row r="943" spans="1:11" ht="15.75" customHeight="1">
      <c r="A943" s="37"/>
      <c r="B943" s="37"/>
      <c r="D943" s="37"/>
      <c r="E943" s="34"/>
      <c r="F943" s="34"/>
      <c r="G943" s="34"/>
      <c r="H943" s="38"/>
      <c r="I943" s="38"/>
      <c r="J943" s="38"/>
      <c r="K943" s="38"/>
    </row>
    <row r="944" spans="1:11" ht="15.75" customHeight="1">
      <c r="A944" s="37"/>
      <c r="B944" s="37"/>
      <c r="D944" s="37"/>
      <c r="E944" s="34"/>
      <c r="F944" s="34"/>
      <c r="G944" s="34"/>
      <c r="H944" s="38"/>
      <c r="I944" s="38"/>
      <c r="J944" s="38"/>
      <c r="K944" s="38"/>
    </row>
    <row r="945" spans="1:11" ht="15.75" customHeight="1">
      <c r="A945" s="37"/>
      <c r="B945" s="37"/>
      <c r="D945" s="37"/>
      <c r="E945" s="34"/>
      <c r="F945" s="34"/>
      <c r="G945" s="34"/>
      <c r="H945" s="38"/>
      <c r="I945" s="38"/>
      <c r="J945" s="38"/>
      <c r="K945" s="38"/>
    </row>
    <row r="946" spans="1:11" ht="15.75" customHeight="1">
      <c r="A946" s="37"/>
      <c r="B946" s="37"/>
      <c r="D946" s="37"/>
      <c r="E946" s="34"/>
      <c r="F946" s="34"/>
      <c r="G946" s="34"/>
      <c r="H946" s="38"/>
      <c r="I946" s="38"/>
      <c r="J946" s="38"/>
      <c r="K946" s="38"/>
    </row>
    <row r="947" spans="1:11" ht="15.75" customHeight="1">
      <c r="A947" s="37"/>
      <c r="B947" s="37"/>
      <c r="D947" s="37"/>
      <c r="E947" s="34"/>
      <c r="F947" s="34"/>
      <c r="G947" s="34"/>
      <c r="H947" s="38"/>
      <c r="I947" s="38"/>
      <c r="J947" s="38"/>
      <c r="K947" s="38"/>
    </row>
    <row r="948" spans="1:11" ht="15.75" customHeight="1">
      <c r="A948" s="37"/>
      <c r="B948" s="37"/>
      <c r="D948" s="37"/>
      <c r="E948" s="34"/>
      <c r="F948" s="34"/>
      <c r="G948" s="34"/>
      <c r="H948" s="38"/>
      <c r="I948" s="38"/>
      <c r="J948" s="38"/>
      <c r="K948" s="38"/>
    </row>
    <row r="949" spans="1:11" ht="15.75" customHeight="1">
      <c r="A949" s="37"/>
      <c r="B949" s="37"/>
      <c r="D949" s="37"/>
      <c r="E949" s="34"/>
      <c r="F949" s="34"/>
      <c r="G949" s="34"/>
      <c r="H949" s="38"/>
      <c r="I949" s="38"/>
      <c r="J949" s="38"/>
      <c r="K949" s="38"/>
    </row>
    <row r="950" spans="1:11" ht="15.75" customHeight="1">
      <c r="A950" s="37"/>
      <c r="B950" s="37"/>
      <c r="D950" s="37"/>
      <c r="E950" s="34"/>
      <c r="F950" s="34"/>
      <c r="G950" s="34"/>
      <c r="H950" s="38"/>
      <c r="I950" s="38"/>
      <c r="J950" s="38"/>
      <c r="K950" s="38"/>
    </row>
    <row r="951" spans="1:11" ht="15.75" customHeight="1">
      <c r="A951" s="37"/>
      <c r="B951" s="37"/>
      <c r="D951" s="37"/>
      <c r="E951" s="34"/>
      <c r="F951" s="34"/>
      <c r="G951" s="34"/>
      <c r="H951" s="38"/>
      <c r="I951" s="38"/>
      <c r="J951" s="38"/>
      <c r="K951" s="38"/>
    </row>
    <row r="952" spans="1:11" ht="15.75" customHeight="1">
      <c r="A952" s="37"/>
      <c r="B952" s="37"/>
      <c r="D952" s="37"/>
      <c r="E952" s="34"/>
      <c r="F952" s="34"/>
      <c r="G952" s="34"/>
      <c r="H952" s="38"/>
      <c r="I952" s="38"/>
      <c r="J952" s="38"/>
      <c r="K952" s="38"/>
    </row>
    <row r="953" spans="1:11" ht="15.75" customHeight="1">
      <c r="A953" s="37"/>
      <c r="B953" s="37"/>
      <c r="D953" s="37"/>
      <c r="E953" s="34"/>
      <c r="F953" s="34"/>
      <c r="G953" s="34"/>
      <c r="H953" s="38"/>
      <c r="I953" s="38"/>
      <c r="J953" s="38"/>
      <c r="K953" s="38"/>
    </row>
    <row r="954" spans="1:11" ht="15.75" customHeight="1">
      <c r="A954" s="37"/>
      <c r="B954" s="37"/>
      <c r="D954" s="37"/>
      <c r="E954" s="34"/>
      <c r="F954" s="34"/>
      <c r="G954" s="34"/>
      <c r="H954" s="38"/>
      <c r="I954" s="38"/>
      <c r="J954" s="38"/>
      <c r="K954" s="38"/>
    </row>
    <row r="955" spans="1:11" ht="15.75" customHeight="1">
      <c r="A955" s="37"/>
      <c r="B955" s="37"/>
      <c r="D955" s="37"/>
      <c r="E955" s="34"/>
      <c r="F955" s="34"/>
      <c r="G955" s="34"/>
      <c r="H955" s="38"/>
      <c r="I955" s="38"/>
      <c r="J955" s="38"/>
      <c r="K955" s="38"/>
    </row>
    <row r="956" spans="1:11" ht="15.75" customHeight="1">
      <c r="A956" s="37"/>
      <c r="B956" s="37"/>
      <c r="D956" s="37"/>
      <c r="E956" s="34"/>
      <c r="F956" s="34"/>
      <c r="G956" s="34"/>
      <c r="H956" s="38"/>
      <c r="I956" s="38"/>
      <c r="J956" s="38"/>
      <c r="K956" s="38"/>
    </row>
    <row r="957" spans="1:11" ht="15.75" customHeight="1">
      <c r="A957" s="37"/>
      <c r="B957" s="37"/>
      <c r="D957" s="37"/>
      <c r="E957" s="34"/>
      <c r="F957" s="34"/>
      <c r="G957" s="34"/>
      <c r="H957" s="38"/>
      <c r="I957" s="38"/>
      <c r="J957" s="38"/>
      <c r="K957" s="38"/>
    </row>
    <row r="958" spans="1:11" ht="15.75" customHeight="1">
      <c r="A958" s="37"/>
      <c r="B958" s="37"/>
      <c r="D958" s="37"/>
      <c r="E958" s="34"/>
      <c r="F958" s="34"/>
      <c r="G958" s="34"/>
      <c r="H958" s="38"/>
      <c r="I958" s="38"/>
      <c r="J958" s="38"/>
      <c r="K958" s="38"/>
    </row>
    <row r="959" spans="1:11" ht="15.75" customHeight="1">
      <c r="A959" s="37"/>
      <c r="B959" s="37"/>
      <c r="D959" s="37"/>
      <c r="E959" s="34"/>
      <c r="F959" s="34"/>
      <c r="G959" s="34"/>
      <c r="H959" s="38"/>
      <c r="I959" s="38"/>
      <c r="J959" s="38"/>
      <c r="K959" s="38"/>
    </row>
    <row r="960" spans="1:11" ht="15.75" customHeight="1">
      <c r="A960" s="37"/>
      <c r="B960" s="37"/>
      <c r="D960" s="37"/>
      <c r="E960" s="34"/>
      <c r="F960" s="34"/>
      <c r="G960" s="34"/>
      <c r="H960" s="38"/>
      <c r="I960" s="38"/>
      <c r="J960" s="38"/>
      <c r="K960" s="38"/>
    </row>
    <row r="961" spans="1:11" ht="15.75" customHeight="1">
      <c r="A961" s="37"/>
      <c r="B961" s="37"/>
      <c r="D961" s="37"/>
      <c r="E961" s="34"/>
      <c r="F961" s="34"/>
      <c r="G961" s="34"/>
      <c r="H961" s="38"/>
      <c r="I961" s="38"/>
      <c r="J961" s="38"/>
      <c r="K961" s="38"/>
    </row>
    <row r="962" spans="1:11" ht="15.75" customHeight="1">
      <c r="A962" s="37"/>
      <c r="B962" s="37"/>
      <c r="D962" s="37"/>
      <c r="E962" s="34"/>
      <c r="F962" s="34"/>
      <c r="G962" s="34"/>
      <c r="H962" s="38"/>
      <c r="I962" s="38"/>
      <c r="J962" s="38"/>
      <c r="K962" s="38"/>
    </row>
    <row r="963" spans="1:11" ht="15.75" customHeight="1">
      <c r="A963" s="37"/>
      <c r="B963" s="37"/>
      <c r="D963" s="37"/>
      <c r="E963" s="34"/>
      <c r="F963" s="34"/>
      <c r="G963" s="34"/>
      <c r="H963" s="38"/>
      <c r="I963" s="38"/>
      <c r="J963" s="38"/>
      <c r="K963" s="38"/>
    </row>
    <row r="964" spans="1:11" ht="15.75" customHeight="1">
      <c r="A964" s="37"/>
      <c r="B964" s="37"/>
      <c r="D964" s="37"/>
      <c r="E964" s="34"/>
      <c r="F964" s="34"/>
      <c r="G964" s="34"/>
      <c r="H964" s="38"/>
      <c r="I964" s="38"/>
      <c r="J964" s="38"/>
      <c r="K964" s="38"/>
    </row>
    <row r="965" spans="1:11" ht="15.75" customHeight="1">
      <c r="A965" s="37"/>
      <c r="B965" s="37"/>
      <c r="D965" s="37"/>
      <c r="E965" s="34"/>
      <c r="F965" s="34"/>
      <c r="G965" s="34"/>
      <c r="H965" s="38"/>
      <c r="I965" s="38"/>
      <c r="J965" s="38"/>
      <c r="K965" s="38"/>
    </row>
    <row r="966" spans="1:11" ht="15.75" customHeight="1">
      <c r="A966" s="37"/>
      <c r="B966" s="37"/>
      <c r="D966" s="37"/>
      <c r="E966" s="34"/>
      <c r="F966" s="34"/>
      <c r="G966" s="34"/>
      <c r="H966" s="38"/>
      <c r="I966" s="38"/>
      <c r="J966" s="38"/>
      <c r="K966" s="38"/>
    </row>
    <row r="967" spans="1:11" ht="15.75" customHeight="1">
      <c r="A967" s="37"/>
      <c r="B967" s="37"/>
      <c r="D967" s="37"/>
      <c r="E967" s="34"/>
      <c r="F967" s="34"/>
      <c r="G967" s="34"/>
      <c r="H967" s="38"/>
      <c r="I967" s="38"/>
      <c r="J967" s="38"/>
      <c r="K967" s="38"/>
    </row>
    <row r="968" spans="1:11" ht="15.75" customHeight="1">
      <c r="A968" s="37"/>
      <c r="B968" s="37"/>
      <c r="D968" s="37"/>
      <c r="E968" s="34"/>
      <c r="F968" s="34"/>
      <c r="G968" s="34"/>
      <c r="H968" s="38"/>
      <c r="I968" s="38"/>
      <c r="J968" s="38"/>
      <c r="K968" s="38"/>
    </row>
    <row r="969" spans="1:11" ht="15.75" customHeight="1">
      <c r="A969" s="37"/>
      <c r="B969" s="37"/>
      <c r="D969" s="37"/>
      <c r="E969" s="34"/>
      <c r="F969" s="34"/>
      <c r="G969" s="34"/>
      <c r="H969" s="38"/>
      <c r="I969" s="38"/>
      <c r="J969" s="38"/>
      <c r="K969" s="38"/>
    </row>
    <row r="970" spans="1:11" ht="15.75" customHeight="1">
      <c r="A970" s="37"/>
      <c r="B970" s="37"/>
      <c r="D970" s="37"/>
      <c r="E970" s="34"/>
      <c r="F970" s="34"/>
      <c r="G970" s="34"/>
      <c r="H970" s="38"/>
      <c r="I970" s="38"/>
      <c r="J970" s="38"/>
      <c r="K970" s="38"/>
    </row>
    <row r="971" spans="1:11" ht="15.75" customHeight="1">
      <c r="A971" s="37"/>
      <c r="B971" s="37"/>
      <c r="D971" s="37"/>
      <c r="E971" s="34"/>
      <c r="F971" s="34"/>
      <c r="G971" s="34"/>
      <c r="H971" s="38"/>
      <c r="I971" s="38"/>
      <c r="J971" s="38"/>
      <c r="K971" s="38"/>
    </row>
    <row r="972" spans="1:11" ht="15.75" customHeight="1">
      <c r="A972" s="37"/>
      <c r="B972" s="37"/>
      <c r="D972" s="37"/>
      <c r="E972" s="34"/>
      <c r="F972" s="34"/>
      <c r="G972" s="34"/>
      <c r="H972" s="38"/>
      <c r="I972" s="38"/>
      <c r="J972" s="38"/>
      <c r="K972" s="38"/>
    </row>
    <row r="973" spans="1:11" ht="15.75" customHeight="1">
      <c r="A973" s="37"/>
      <c r="B973" s="37"/>
      <c r="D973" s="37"/>
      <c r="E973" s="34"/>
      <c r="F973" s="34"/>
      <c r="G973" s="34"/>
      <c r="H973" s="38"/>
      <c r="I973" s="38"/>
      <c r="J973" s="38"/>
      <c r="K973" s="38"/>
    </row>
    <row r="974" spans="1:11" ht="15.75" customHeight="1">
      <c r="A974" s="37"/>
      <c r="B974" s="37"/>
      <c r="D974" s="37"/>
      <c r="E974" s="34"/>
      <c r="F974" s="34"/>
      <c r="G974" s="34"/>
      <c r="H974" s="38"/>
      <c r="I974" s="38"/>
      <c r="J974" s="38"/>
      <c r="K974" s="38"/>
    </row>
    <row r="975" spans="1:11" ht="15.75" customHeight="1">
      <c r="A975" s="37"/>
      <c r="B975" s="37"/>
      <c r="D975" s="37"/>
      <c r="E975" s="34"/>
      <c r="F975" s="34"/>
      <c r="G975" s="34"/>
      <c r="H975" s="38"/>
      <c r="I975" s="38"/>
      <c r="J975" s="38"/>
      <c r="K975" s="38"/>
    </row>
    <row r="976" spans="1:11" ht="15.75" customHeight="1">
      <c r="A976" s="37"/>
      <c r="B976" s="37"/>
      <c r="D976" s="37"/>
      <c r="E976" s="34"/>
      <c r="F976" s="34"/>
      <c r="G976" s="34"/>
      <c r="H976" s="38"/>
      <c r="I976" s="38"/>
      <c r="J976" s="38"/>
      <c r="K976" s="38"/>
    </row>
    <row r="977" spans="1:11" ht="15.75" customHeight="1">
      <c r="A977" s="37"/>
      <c r="B977" s="37"/>
      <c r="D977" s="37"/>
      <c r="E977" s="34"/>
      <c r="F977" s="34"/>
      <c r="G977" s="34"/>
      <c r="H977" s="38"/>
      <c r="I977" s="38"/>
      <c r="J977" s="38"/>
      <c r="K977" s="38"/>
    </row>
    <row r="978" spans="1:11" ht="15.75" customHeight="1">
      <c r="A978" s="37"/>
      <c r="B978" s="37"/>
      <c r="D978" s="37"/>
      <c r="E978" s="34"/>
      <c r="F978" s="34"/>
      <c r="G978" s="34"/>
      <c r="H978" s="38"/>
      <c r="I978" s="38"/>
      <c r="J978" s="38"/>
      <c r="K978" s="38"/>
    </row>
    <row r="979" spans="1:11" ht="15.75" customHeight="1">
      <c r="A979" s="37"/>
      <c r="B979" s="37"/>
      <c r="D979" s="37"/>
      <c r="E979" s="34"/>
      <c r="F979" s="34"/>
      <c r="G979" s="34"/>
      <c r="H979" s="38"/>
      <c r="I979" s="38"/>
      <c r="J979" s="38"/>
      <c r="K979" s="38"/>
    </row>
    <row r="980" spans="1:11" ht="15.75" customHeight="1">
      <c r="A980" s="37"/>
      <c r="B980" s="37"/>
      <c r="D980" s="37"/>
      <c r="E980" s="34"/>
      <c r="F980" s="34"/>
      <c r="G980" s="34"/>
      <c r="H980" s="38"/>
      <c r="I980" s="38"/>
      <c r="J980" s="38"/>
      <c r="K980" s="38"/>
    </row>
    <row r="981" spans="1:11" ht="15.75" customHeight="1">
      <c r="A981" s="37"/>
      <c r="B981" s="37"/>
      <c r="D981" s="37"/>
      <c r="E981" s="34"/>
      <c r="F981" s="34"/>
      <c r="G981" s="34"/>
      <c r="H981" s="38"/>
      <c r="I981" s="38"/>
      <c r="J981" s="38"/>
      <c r="K981" s="38"/>
    </row>
    <row r="982" spans="1:11" ht="15.75" customHeight="1">
      <c r="A982" s="37"/>
      <c r="B982" s="37"/>
      <c r="D982" s="37"/>
      <c r="E982" s="34"/>
      <c r="F982" s="34"/>
      <c r="G982" s="34"/>
      <c r="H982" s="38"/>
      <c r="I982" s="38"/>
      <c r="J982" s="38"/>
      <c r="K982" s="38"/>
    </row>
    <row r="983" spans="1:11" ht="15.75" customHeight="1">
      <c r="A983" s="37"/>
      <c r="B983" s="37"/>
      <c r="D983" s="37"/>
      <c r="E983" s="34"/>
      <c r="F983" s="34"/>
      <c r="G983" s="34"/>
      <c r="H983" s="38"/>
      <c r="I983" s="38"/>
      <c r="J983" s="38"/>
      <c r="K983" s="38"/>
    </row>
    <row r="984" spans="1:11" ht="15.75" customHeight="1">
      <c r="A984" s="37"/>
      <c r="B984" s="37"/>
      <c r="D984" s="37"/>
      <c r="E984" s="34"/>
      <c r="F984" s="34"/>
      <c r="G984" s="34"/>
      <c r="H984" s="38"/>
      <c r="I984" s="38"/>
      <c r="J984" s="38"/>
      <c r="K984" s="38"/>
    </row>
    <row r="985" spans="1:11" ht="15.75" customHeight="1">
      <c r="A985" s="37"/>
      <c r="B985" s="37"/>
      <c r="D985" s="37"/>
      <c r="E985" s="34"/>
      <c r="F985" s="34"/>
      <c r="G985" s="34"/>
      <c r="H985" s="38"/>
      <c r="I985" s="38"/>
      <c r="J985" s="38"/>
      <c r="K985" s="38"/>
    </row>
    <row r="986" spans="1:11" ht="15.75" customHeight="1">
      <c r="A986" s="37"/>
      <c r="B986" s="37"/>
      <c r="D986" s="37"/>
      <c r="E986" s="34"/>
      <c r="F986" s="34"/>
      <c r="G986" s="34"/>
      <c r="H986" s="38"/>
      <c r="I986" s="38"/>
      <c r="J986" s="38"/>
      <c r="K986" s="38"/>
    </row>
    <row r="987" spans="1:11" ht="15.75" customHeight="1">
      <c r="A987" s="37"/>
      <c r="B987" s="37"/>
      <c r="D987" s="37"/>
      <c r="E987" s="34"/>
      <c r="F987" s="34"/>
      <c r="G987" s="34"/>
      <c r="H987" s="38"/>
      <c r="I987" s="38"/>
      <c r="J987" s="38"/>
      <c r="K987" s="38"/>
    </row>
    <row r="988" spans="1:11" ht="15.75" customHeight="1">
      <c r="A988" s="37"/>
      <c r="B988" s="37"/>
      <c r="D988" s="37"/>
      <c r="E988" s="34"/>
      <c r="F988" s="34"/>
      <c r="G988" s="34"/>
      <c r="H988" s="38"/>
      <c r="I988" s="38"/>
      <c r="J988" s="38"/>
      <c r="K988" s="38"/>
    </row>
    <row r="989" spans="1:11" ht="15.75" customHeight="1">
      <c r="A989" s="37"/>
      <c r="B989" s="37"/>
      <c r="D989" s="37"/>
      <c r="E989" s="34"/>
      <c r="F989" s="34"/>
      <c r="G989" s="34"/>
      <c r="H989" s="38"/>
      <c r="I989" s="38"/>
      <c r="J989" s="38"/>
      <c r="K989" s="38"/>
    </row>
    <row r="990" spans="1:11" ht="15.75" customHeight="1">
      <c r="A990" s="37"/>
      <c r="B990" s="37"/>
      <c r="D990" s="37"/>
      <c r="E990" s="34"/>
      <c r="F990" s="34"/>
      <c r="G990" s="34"/>
      <c r="H990" s="38"/>
      <c r="I990" s="38"/>
      <c r="J990" s="38"/>
      <c r="K990" s="38"/>
    </row>
    <row r="991" spans="1:11" ht="15.75" customHeight="1">
      <c r="A991" s="37"/>
      <c r="B991" s="37"/>
      <c r="D991" s="37"/>
      <c r="E991" s="34"/>
      <c r="F991" s="34"/>
      <c r="G991" s="34"/>
      <c r="H991" s="38"/>
      <c r="I991" s="38"/>
      <c r="J991" s="38"/>
      <c r="K991" s="38"/>
    </row>
    <row r="992" spans="1:11" ht="15.75" customHeight="1">
      <c r="A992" s="37"/>
      <c r="B992" s="37"/>
      <c r="D992" s="37"/>
      <c r="E992" s="34"/>
      <c r="F992" s="34"/>
      <c r="G992" s="34"/>
      <c r="H992" s="38"/>
      <c r="I992" s="38"/>
      <c r="J992" s="38"/>
      <c r="K992" s="38"/>
    </row>
    <row r="993" spans="1:11" ht="15.75" customHeight="1">
      <c r="A993" s="37"/>
      <c r="B993" s="37"/>
      <c r="D993" s="37"/>
      <c r="E993" s="34"/>
      <c r="F993" s="34"/>
      <c r="G993" s="34"/>
      <c r="H993" s="38"/>
      <c r="I993" s="38"/>
      <c r="J993" s="38"/>
      <c r="K993" s="38"/>
    </row>
    <row r="994" spans="1:11" ht="15.75" customHeight="1">
      <c r="A994" s="37"/>
      <c r="B994" s="37"/>
      <c r="D994" s="37"/>
      <c r="E994" s="34"/>
      <c r="F994" s="34"/>
      <c r="G994" s="34"/>
      <c r="H994" s="38"/>
      <c r="I994" s="38"/>
      <c r="J994" s="38"/>
      <c r="K994" s="38"/>
    </row>
    <row r="995" spans="1:11" ht="15.75" customHeight="1">
      <c r="A995" s="37"/>
      <c r="B995" s="37"/>
      <c r="D995" s="37"/>
      <c r="E995" s="34"/>
      <c r="F995" s="34"/>
      <c r="G995" s="34"/>
      <c r="H995" s="38"/>
      <c r="I995" s="38"/>
      <c r="J995" s="38"/>
      <c r="K995" s="38"/>
    </row>
    <row r="996" spans="1:11" ht="15.75" customHeight="1">
      <c r="A996" s="37"/>
      <c r="B996" s="37"/>
      <c r="D996" s="37"/>
      <c r="E996" s="34"/>
      <c r="F996" s="34"/>
      <c r="G996" s="34"/>
      <c r="H996" s="38"/>
      <c r="I996" s="38"/>
      <c r="J996" s="38"/>
      <c r="K996" s="38"/>
    </row>
  </sheetData>
  <mergeCells count="20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A44:I44"/>
    <mergeCell ref="A45:A46"/>
    <mergeCell ref="B45:B46"/>
    <mergeCell ref="C45:C46"/>
    <mergeCell ref="D45:D46"/>
    <mergeCell ref="E45:E46"/>
    <mergeCell ref="F45:F46"/>
    <mergeCell ref="G45:H45"/>
    <mergeCell ref="I45:I46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opLeftCell="A25" workbookViewId="0">
      <selection activeCell="C35" sqref="C35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39.28515625" style="27" bestFit="1" customWidth="1"/>
    <col min="4" max="4" width="42.85546875" style="27" customWidth="1"/>
    <col min="5" max="5" width="14.85546875" style="27" customWidth="1"/>
    <col min="6" max="7" width="14.140625" style="27" customWidth="1"/>
    <col min="8" max="8" width="14.42578125" style="27" customWidth="1"/>
    <col min="9" max="9" width="16" style="27" customWidth="1"/>
    <col min="10" max="10" width="13" style="27" customWidth="1"/>
    <col min="11" max="11" width="17.85546875" style="27" customWidth="1"/>
    <col min="12" max="12" width="8.7109375" style="27" customWidth="1"/>
    <col min="13" max="13" width="12.140625" style="27" customWidth="1"/>
    <col min="14" max="27" width="8.7109375" style="27" customWidth="1"/>
    <col min="28" max="16384" width="14.42578125" style="27"/>
  </cols>
  <sheetData>
    <row r="1" spans="1:11" ht="47.25" customHeight="1">
      <c r="A1" s="210" t="s">
        <v>319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ht="28.5" customHeight="1">
      <c r="A3" s="214" t="s">
        <v>3</v>
      </c>
      <c r="B3" s="214" t="s">
        <v>4</v>
      </c>
      <c r="C3" s="214" t="s">
        <v>5</v>
      </c>
      <c r="D3" s="214" t="s">
        <v>6</v>
      </c>
      <c r="E3" s="216" t="s">
        <v>167</v>
      </c>
      <c r="F3" s="216" t="s">
        <v>168</v>
      </c>
      <c r="G3" s="216" t="s">
        <v>300</v>
      </c>
      <c r="H3" s="217" t="s">
        <v>169</v>
      </c>
      <c r="I3" s="213"/>
      <c r="J3" s="218"/>
      <c r="K3" s="216" t="s">
        <v>170</v>
      </c>
    </row>
    <row r="4" spans="1:11" ht="28.5" customHeight="1">
      <c r="A4" s="215"/>
      <c r="B4" s="215"/>
      <c r="C4" s="215"/>
      <c r="D4" s="215"/>
      <c r="E4" s="215"/>
      <c r="F4" s="215"/>
      <c r="G4" s="215"/>
      <c r="H4" s="28" t="s">
        <v>171</v>
      </c>
      <c r="I4" s="28" t="s">
        <v>172</v>
      </c>
      <c r="J4" s="29" t="s">
        <v>173</v>
      </c>
      <c r="K4" s="215"/>
    </row>
    <row r="5" spans="1:11" ht="27.75" customHeight="1">
      <c r="A5" s="30" t="s">
        <v>230</v>
      </c>
      <c r="B5" s="30">
        <v>149</v>
      </c>
      <c r="C5" s="31" t="s">
        <v>43</v>
      </c>
      <c r="D5" s="31" t="s">
        <v>44</v>
      </c>
      <c r="E5" s="32">
        <v>15054.4</v>
      </c>
      <c r="F5" s="32">
        <v>0</v>
      </c>
      <c r="G5" s="32">
        <v>0</v>
      </c>
      <c r="H5" s="33">
        <v>876.95</v>
      </c>
      <c r="I5" s="33">
        <v>2909.56</v>
      </c>
      <c r="J5" s="33">
        <v>0</v>
      </c>
      <c r="K5" s="98">
        <f>E5+F5-H5-I5-J5</f>
        <v>11267.89</v>
      </c>
    </row>
    <row r="6" spans="1:11" ht="27.75" customHeight="1">
      <c r="A6" s="30" t="s">
        <v>277</v>
      </c>
      <c r="B6" s="30">
        <v>159</v>
      </c>
      <c r="C6" s="31" t="s">
        <v>43</v>
      </c>
      <c r="D6" s="31" t="s">
        <v>131</v>
      </c>
      <c r="E6" s="32">
        <v>15054.4</v>
      </c>
      <c r="F6" s="32">
        <v>0</v>
      </c>
      <c r="G6" s="32">
        <v>0</v>
      </c>
      <c r="H6" s="33">
        <v>876.95</v>
      </c>
      <c r="I6" s="33">
        <v>3013.84</v>
      </c>
      <c r="J6" s="33">
        <v>0</v>
      </c>
      <c r="K6" s="98">
        <f t="shared" ref="K6:K45" si="0">E6+F6-H6-I6-J6</f>
        <v>11163.609999999999</v>
      </c>
    </row>
    <row r="7" spans="1:11" ht="27" customHeight="1">
      <c r="A7" s="30" t="s">
        <v>25</v>
      </c>
      <c r="B7" s="30">
        <v>102</v>
      </c>
      <c r="C7" s="31" t="s">
        <v>26</v>
      </c>
      <c r="D7" s="31" t="s">
        <v>27</v>
      </c>
      <c r="E7" s="32">
        <v>9483.66</v>
      </c>
      <c r="F7" s="32">
        <v>0</v>
      </c>
      <c r="G7" s="32">
        <v>0</v>
      </c>
      <c r="H7" s="33">
        <v>876.95</v>
      </c>
      <c r="I7" s="33">
        <v>1429.75</v>
      </c>
      <c r="J7" s="33">
        <v>0</v>
      </c>
      <c r="K7" s="98">
        <f t="shared" si="0"/>
        <v>7176.9599999999991</v>
      </c>
    </row>
    <row r="8" spans="1:11" ht="27" customHeight="1">
      <c r="A8" s="30" t="s">
        <v>30</v>
      </c>
      <c r="B8" s="30">
        <v>91</v>
      </c>
      <c r="C8" s="31" t="s">
        <v>21</v>
      </c>
      <c r="D8" s="31" t="s">
        <v>31</v>
      </c>
      <c r="E8" s="32">
        <v>9483.66</v>
      </c>
      <c r="F8" s="32">
        <v>0</v>
      </c>
      <c r="G8" s="32">
        <v>0</v>
      </c>
      <c r="H8" s="33">
        <v>876.95</v>
      </c>
      <c r="I8" s="33">
        <v>1325.47</v>
      </c>
      <c r="J8" s="33">
        <v>0</v>
      </c>
      <c r="K8" s="98">
        <f t="shared" si="0"/>
        <v>7281.2399999999989</v>
      </c>
    </row>
    <row r="9" spans="1:11" ht="27" customHeight="1">
      <c r="A9" s="30" t="s">
        <v>34</v>
      </c>
      <c r="B9" s="30">
        <v>33</v>
      </c>
      <c r="C9" s="31" t="s">
        <v>21</v>
      </c>
      <c r="D9" s="31" t="s">
        <v>22</v>
      </c>
      <c r="E9" s="32">
        <v>9483.66</v>
      </c>
      <c r="F9" s="32">
        <v>0</v>
      </c>
      <c r="G9" s="32">
        <v>0</v>
      </c>
      <c r="H9" s="33">
        <v>876.95</v>
      </c>
      <c r="I9" s="33">
        <v>1429.75</v>
      </c>
      <c r="J9" s="33">
        <v>0</v>
      </c>
      <c r="K9" s="98">
        <f t="shared" si="0"/>
        <v>7176.9599999999991</v>
      </c>
    </row>
    <row r="10" spans="1:11" ht="27" customHeight="1">
      <c r="A10" s="30" t="s">
        <v>37</v>
      </c>
      <c r="B10" s="30">
        <v>83</v>
      </c>
      <c r="C10" s="31" t="s">
        <v>38</v>
      </c>
      <c r="D10" s="31" t="s">
        <v>39</v>
      </c>
      <c r="E10" s="32">
        <v>1843.58</v>
      </c>
      <c r="F10" s="32">
        <f>1229.06+3687.17+245.8173743</f>
        <v>5162.0473742999993</v>
      </c>
      <c r="G10" s="32">
        <v>0</v>
      </c>
      <c r="H10" s="33">
        <f>514.45+111.71+146.12</f>
        <v>772.28000000000009</v>
      </c>
      <c r="I10" s="33">
        <f>302.95</f>
        <v>302.95</v>
      </c>
      <c r="J10" s="33">
        <f>618.62+190.29</f>
        <v>808.91</v>
      </c>
      <c r="K10" s="98">
        <f t="shared" si="0"/>
        <v>5121.4873742999998</v>
      </c>
    </row>
    <row r="11" spans="1:11" ht="27" customHeight="1">
      <c r="A11" s="30" t="s">
        <v>280</v>
      </c>
      <c r="B11" s="30">
        <v>162</v>
      </c>
      <c r="C11" s="31" t="s">
        <v>124</v>
      </c>
      <c r="D11" s="31" t="s">
        <v>124</v>
      </c>
      <c r="E11" s="32">
        <v>15054.4</v>
      </c>
      <c r="F11" s="32">
        <v>0</v>
      </c>
      <c r="G11" s="32">
        <v>1668.19</v>
      </c>
      <c r="H11" s="33">
        <v>876.95</v>
      </c>
      <c r="I11" s="33">
        <v>2909.56</v>
      </c>
      <c r="J11" s="33">
        <v>0</v>
      </c>
      <c r="K11" s="98">
        <f t="shared" si="0"/>
        <v>11267.89</v>
      </c>
    </row>
    <row r="12" spans="1:11" ht="27" customHeight="1">
      <c r="A12" s="30" t="s">
        <v>46</v>
      </c>
      <c r="B12" s="30">
        <v>28</v>
      </c>
      <c r="C12" s="31" t="s">
        <v>21</v>
      </c>
      <c r="D12" s="31" t="s">
        <v>47</v>
      </c>
      <c r="E12" s="32">
        <v>9483.66</v>
      </c>
      <c r="F12" s="32">
        <v>0</v>
      </c>
      <c r="G12" s="32">
        <v>0</v>
      </c>
      <c r="H12" s="33">
        <v>876.95</v>
      </c>
      <c r="I12" s="33">
        <v>1325.47</v>
      </c>
      <c r="J12" s="33">
        <v>0</v>
      </c>
      <c r="K12" s="98">
        <f t="shared" si="0"/>
        <v>7281.2399999999989</v>
      </c>
    </row>
    <row r="13" spans="1:11" ht="27" customHeight="1">
      <c r="A13" s="30" t="s">
        <v>50</v>
      </c>
      <c r="B13" s="30">
        <v>134</v>
      </c>
      <c r="C13" s="31" t="s">
        <v>281</v>
      </c>
      <c r="D13" s="31" t="s">
        <v>52</v>
      </c>
      <c r="E13" s="32">
        <v>7268.44</v>
      </c>
      <c r="F13" s="32">
        <v>0</v>
      </c>
      <c r="G13" s="32">
        <v>0</v>
      </c>
      <c r="H13" s="33">
        <v>843.76</v>
      </c>
      <c r="I13" s="33">
        <v>829.76</v>
      </c>
      <c r="J13" s="33">
        <v>0</v>
      </c>
      <c r="K13" s="98">
        <f t="shared" si="0"/>
        <v>5594.9199999999992</v>
      </c>
    </row>
    <row r="14" spans="1:11" ht="27" customHeight="1">
      <c r="A14" s="30" t="s">
        <v>283</v>
      </c>
      <c r="B14" s="30">
        <v>161</v>
      </c>
      <c r="C14" s="31" t="s">
        <v>71</v>
      </c>
      <c r="D14" s="31" t="s">
        <v>108</v>
      </c>
      <c r="E14" s="32">
        <v>15054.4</v>
      </c>
      <c r="F14" s="32">
        <v>0</v>
      </c>
      <c r="G14" s="32">
        <v>0</v>
      </c>
      <c r="H14" s="33">
        <v>876.95</v>
      </c>
      <c r="I14" s="33">
        <v>3013.84</v>
      </c>
      <c r="J14" s="33">
        <v>0</v>
      </c>
      <c r="K14" s="98">
        <f t="shared" si="0"/>
        <v>11163.609999999999</v>
      </c>
    </row>
    <row r="15" spans="1:11" ht="27" customHeight="1">
      <c r="A15" s="30" t="s">
        <v>285</v>
      </c>
      <c r="B15" s="30">
        <v>164</v>
      </c>
      <c r="C15" s="31" t="s">
        <v>286</v>
      </c>
      <c r="D15" s="31" t="s">
        <v>287</v>
      </c>
      <c r="E15" s="32">
        <v>9483.66</v>
      </c>
      <c r="F15" s="32">
        <v>0</v>
      </c>
      <c r="G15" s="32">
        <v>0</v>
      </c>
      <c r="H15" s="33">
        <v>876.95</v>
      </c>
      <c r="I15" s="33">
        <v>1481.89</v>
      </c>
      <c r="J15" s="33">
        <v>0</v>
      </c>
      <c r="K15" s="98">
        <f t="shared" si="0"/>
        <v>7124.8199999999988</v>
      </c>
    </row>
    <row r="16" spans="1:11" ht="27" customHeight="1">
      <c r="A16" s="30" t="s">
        <v>55</v>
      </c>
      <c r="B16" s="30">
        <v>87</v>
      </c>
      <c r="C16" s="31" t="s">
        <v>21</v>
      </c>
      <c r="D16" s="31" t="s">
        <v>56</v>
      </c>
      <c r="E16" s="32">
        <v>9483.66</v>
      </c>
      <c r="F16" s="32">
        <v>0</v>
      </c>
      <c r="G16" s="32">
        <v>0</v>
      </c>
      <c r="H16" s="33">
        <v>876.95</v>
      </c>
      <c r="I16" s="33">
        <v>1481.89</v>
      </c>
      <c r="J16" s="33">
        <v>0</v>
      </c>
      <c r="K16" s="98">
        <f t="shared" si="0"/>
        <v>7124.8199999999988</v>
      </c>
    </row>
    <row r="17" spans="1:11" ht="27" customHeight="1">
      <c r="A17" s="30" t="s">
        <v>59</v>
      </c>
      <c r="B17" s="30">
        <v>110</v>
      </c>
      <c r="C17" s="31" t="s">
        <v>288</v>
      </c>
      <c r="D17" s="31" t="s">
        <v>52</v>
      </c>
      <c r="E17" s="32">
        <v>8180.69</v>
      </c>
      <c r="F17" s="32">
        <v>0</v>
      </c>
      <c r="G17" s="32">
        <v>0</v>
      </c>
      <c r="H17" s="33">
        <v>876.95</v>
      </c>
      <c r="I17" s="33">
        <v>1071.43</v>
      </c>
      <c r="J17" s="33">
        <v>0</v>
      </c>
      <c r="K17" s="98">
        <f t="shared" si="0"/>
        <v>6232.3099999999995</v>
      </c>
    </row>
    <row r="18" spans="1:11" ht="27" customHeight="1">
      <c r="A18" s="30" t="s">
        <v>232</v>
      </c>
      <c r="B18" s="30">
        <v>153</v>
      </c>
      <c r="C18" s="31" t="s">
        <v>233</v>
      </c>
      <c r="D18" s="31" t="s">
        <v>96</v>
      </c>
      <c r="E18" s="32">
        <v>15054.4</v>
      </c>
      <c r="F18" s="32">
        <v>0</v>
      </c>
      <c r="G18" s="32">
        <v>0</v>
      </c>
      <c r="H18" s="33">
        <v>876.95</v>
      </c>
      <c r="I18" s="33">
        <v>2961.7</v>
      </c>
      <c r="J18" s="33">
        <v>0</v>
      </c>
      <c r="K18" s="98">
        <f t="shared" si="0"/>
        <v>11215.75</v>
      </c>
    </row>
    <row r="19" spans="1:11" ht="27" customHeight="1">
      <c r="A19" s="30" t="s">
        <v>236</v>
      </c>
      <c r="B19" s="30">
        <v>150</v>
      </c>
      <c r="C19" s="31" t="s">
        <v>233</v>
      </c>
      <c r="D19" s="31" t="s">
        <v>96</v>
      </c>
      <c r="E19" s="32">
        <v>15054.4</v>
      </c>
      <c r="F19" s="32">
        <v>0</v>
      </c>
      <c r="G19" s="32">
        <v>0</v>
      </c>
      <c r="H19" s="33">
        <v>876.95</v>
      </c>
      <c r="I19" s="33">
        <v>3013.84</v>
      </c>
      <c r="J19" s="33">
        <v>0</v>
      </c>
      <c r="K19" s="98">
        <f t="shared" si="0"/>
        <v>11163.609999999999</v>
      </c>
    </row>
    <row r="20" spans="1:11" ht="27.75" customHeight="1">
      <c r="A20" s="30" t="s">
        <v>239</v>
      </c>
      <c r="B20" s="30">
        <v>152</v>
      </c>
      <c r="C20" s="31" t="s">
        <v>71</v>
      </c>
      <c r="D20" s="31" t="s">
        <v>121</v>
      </c>
      <c r="E20" s="32">
        <v>15054.4</v>
      </c>
      <c r="F20" s="32">
        <v>0</v>
      </c>
      <c r="G20" s="32">
        <v>2244.38</v>
      </c>
      <c r="H20" s="33">
        <v>876.95</v>
      </c>
      <c r="I20" s="33">
        <v>2909.56</v>
      </c>
      <c r="J20" s="33">
        <v>0</v>
      </c>
      <c r="K20" s="98">
        <f t="shared" si="0"/>
        <v>11267.89</v>
      </c>
    </row>
    <row r="21" spans="1:11" ht="27.75" customHeight="1">
      <c r="A21" s="30" t="s">
        <v>241</v>
      </c>
      <c r="B21" s="30">
        <v>154</v>
      </c>
      <c r="C21" s="31" t="s">
        <v>242</v>
      </c>
      <c r="D21" s="31" t="s">
        <v>77</v>
      </c>
      <c r="E21" s="32">
        <v>9952.73</v>
      </c>
      <c r="F21" s="32">
        <v>0</v>
      </c>
      <c r="G21" s="32">
        <v>505.46</v>
      </c>
      <c r="H21" s="33">
        <v>876.95</v>
      </c>
      <c r="I21" s="33">
        <v>1610.88</v>
      </c>
      <c r="J21" s="33">
        <v>0</v>
      </c>
      <c r="K21" s="98">
        <f t="shared" si="0"/>
        <v>7464.8999999999987</v>
      </c>
    </row>
    <row r="22" spans="1:11" ht="27.75" customHeight="1">
      <c r="A22" s="30" t="s">
        <v>312</v>
      </c>
      <c r="B22" s="30">
        <v>166</v>
      </c>
      <c r="C22" s="31" t="s">
        <v>313</v>
      </c>
      <c r="D22" s="31" t="s">
        <v>47</v>
      </c>
      <c r="E22" s="32">
        <v>7486.49</v>
      </c>
      <c r="F22" s="32">
        <v>0</v>
      </c>
      <c r="G22" s="32">
        <v>0</v>
      </c>
      <c r="H22" s="33">
        <v>753.87</v>
      </c>
      <c r="I22" s="33">
        <v>914.37</v>
      </c>
      <c r="J22" s="33">
        <v>0</v>
      </c>
      <c r="K22" s="98">
        <f t="shared" si="0"/>
        <v>5818.25</v>
      </c>
    </row>
    <row r="23" spans="1:11" ht="27.75" customHeight="1">
      <c r="A23" s="30" t="s">
        <v>290</v>
      </c>
      <c r="B23" s="30">
        <v>165</v>
      </c>
      <c r="C23" s="31" t="s">
        <v>43</v>
      </c>
      <c r="D23" s="31" t="s">
        <v>314</v>
      </c>
      <c r="E23" s="32">
        <v>15054.4</v>
      </c>
      <c r="F23" s="32">
        <v>0</v>
      </c>
      <c r="G23" s="32">
        <v>0</v>
      </c>
      <c r="H23" s="33">
        <v>876.95</v>
      </c>
      <c r="I23" s="33">
        <v>2961.7</v>
      </c>
      <c r="J23" s="33">
        <v>0</v>
      </c>
      <c r="K23" s="98">
        <f t="shared" si="0"/>
        <v>11215.75</v>
      </c>
    </row>
    <row r="24" spans="1:11" ht="27" customHeight="1">
      <c r="A24" s="30" t="s">
        <v>79</v>
      </c>
      <c r="B24" s="30">
        <v>50</v>
      </c>
      <c r="C24" s="31" t="s">
        <v>26</v>
      </c>
      <c r="D24" s="35" t="s">
        <v>31</v>
      </c>
      <c r="E24" s="32">
        <v>9483.66</v>
      </c>
      <c r="F24" s="32">
        <v>0</v>
      </c>
      <c r="G24" s="32">
        <v>868.19</v>
      </c>
      <c r="H24" s="33">
        <v>876.95</v>
      </c>
      <c r="I24" s="33">
        <v>1481.89</v>
      </c>
      <c r="J24" s="33">
        <v>0</v>
      </c>
      <c r="K24" s="98">
        <f t="shared" si="0"/>
        <v>7124.8199999999988</v>
      </c>
    </row>
    <row r="25" spans="1:11" ht="27" customHeight="1">
      <c r="A25" s="30" t="s">
        <v>245</v>
      </c>
      <c r="B25" s="30">
        <v>151</v>
      </c>
      <c r="C25" s="31" t="s">
        <v>71</v>
      </c>
      <c r="D25" s="35" t="s">
        <v>246</v>
      </c>
      <c r="E25" s="32">
        <v>15054.4</v>
      </c>
      <c r="F25" s="32">
        <v>0</v>
      </c>
      <c r="G25" s="32">
        <v>505.46</v>
      </c>
      <c r="H25" s="33">
        <v>876.95</v>
      </c>
      <c r="I25" s="33">
        <v>3013.84</v>
      </c>
      <c r="J25" s="33">
        <v>0</v>
      </c>
      <c r="K25" s="98">
        <f t="shared" si="0"/>
        <v>11163.609999999999</v>
      </c>
    </row>
    <row r="26" spans="1:11" ht="27" customHeight="1">
      <c r="A26" s="30" t="s">
        <v>316</v>
      </c>
      <c r="B26" s="30">
        <v>167</v>
      </c>
      <c r="C26" s="31" t="s">
        <v>63</v>
      </c>
      <c r="D26" s="35" t="s">
        <v>47</v>
      </c>
      <c r="E26" s="32">
        <v>5851.83</v>
      </c>
      <c r="F26" s="32">
        <v>0</v>
      </c>
      <c r="G26" s="32">
        <v>0</v>
      </c>
      <c r="H26" s="33">
        <v>645.16</v>
      </c>
      <c r="I26" s="33">
        <v>546.87</v>
      </c>
      <c r="J26" s="33">
        <v>0</v>
      </c>
      <c r="K26" s="98">
        <f t="shared" si="0"/>
        <v>4659.8</v>
      </c>
    </row>
    <row r="27" spans="1:11" ht="27" customHeight="1">
      <c r="A27" s="30" t="s">
        <v>82</v>
      </c>
      <c r="B27" s="30">
        <v>27</v>
      </c>
      <c r="C27" s="31" t="s">
        <v>26</v>
      </c>
      <c r="D27" s="31" t="s">
        <v>31</v>
      </c>
      <c r="E27" s="32">
        <v>9483.66</v>
      </c>
      <c r="F27" s="32">
        <v>0</v>
      </c>
      <c r="G27" s="32">
        <v>0</v>
      </c>
      <c r="H27" s="33">
        <v>876.95</v>
      </c>
      <c r="I27" s="33">
        <v>1429.75</v>
      </c>
      <c r="J27" s="33">
        <v>0</v>
      </c>
      <c r="K27" s="98">
        <f t="shared" si="0"/>
        <v>7176.9599999999991</v>
      </c>
    </row>
    <row r="28" spans="1:11" ht="27" customHeight="1">
      <c r="A28" s="30" t="s">
        <v>84</v>
      </c>
      <c r="B28" s="30">
        <v>65</v>
      </c>
      <c r="C28" s="31" t="s">
        <v>43</v>
      </c>
      <c r="D28" s="31" t="s">
        <v>314</v>
      </c>
      <c r="E28" s="32">
        <v>15054.4</v>
      </c>
      <c r="F28" s="32">
        <v>0</v>
      </c>
      <c r="G28" s="32">
        <v>788.19</v>
      </c>
      <c r="H28" s="33">
        <v>876.95</v>
      </c>
      <c r="I28" s="33">
        <v>2961.7</v>
      </c>
      <c r="J28" s="33">
        <v>0</v>
      </c>
      <c r="K28" s="98">
        <f>E28+F28-H28-I28-J28</f>
        <v>11215.75</v>
      </c>
    </row>
    <row r="29" spans="1:11" ht="27" customHeight="1">
      <c r="A29" s="30" t="s">
        <v>93</v>
      </c>
      <c r="B29" s="30">
        <v>135</v>
      </c>
      <c r="C29" s="31" t="s">
        <v>21</v>
      </c>
      <c r="D29" s="31" t="s">
        <v>31</v>
      </c>
      <c r="E29" s="32">
        <v>9483.66</v>
      </c>
      <c r="F29" s="32">
        <v>0</v>
      </c>
      <c r="G29" s="32">
        <v>0</v>
      </c>
      <c r="H29" s="33">
        <v>877.22</v>
      </c>
      <c r="I29" s="33">
        <v>1445.27</v>
      </c>
      <c r="J29" s="33">
        <v>0</v>
      </c>
      <c r="K29" s="98">
        <f>E29+F29-H29-I29-J29</f>
        <v>7161.17</v>
      </c>
    </row>
    <row r="30" spans="1:11" ht="27" customHeight="1">
      <c r="A30" s="30" t="s">
        <v>318</v>
      </c>
      <c r="B30" s="30">
        <v>168</v>
      </c>
      <c r="C30" s="31" t="s">
        <v>71</v>
      </c>
      <c r="D30" s="31" t="s">
        <v>72</v>
      </c>
      <c r="E30" s="32">
        <v>4516.32</v>
      </c>
      <c r="F30" s="32">
        <v>0</v>
      </c>
      <c r="G30" s="32">
        <v>0</v>
      </c>
      <c r="H30" s="33">
        <v>458.19</v>
      </c>
      <c r="I30" s="33">
        <v>153</v>
      </c>
      <c r="J30" s="33">
        <v>0</v>
      </c>
      <c r="K30" s="98">
        <f>E30+F30-H30-I30-J30</f>
        <v>3905.1299999999997</v>
      </c>
    </row>
    <row r="31" spans="1:11" ht="27" customHeight="1">
      <c r="A31" s="30" t="s">
        <v>93</v>
      </c>
      <c r="B31" s="30">
        <v>135</v>
      </c>
      <c r="C31" s="31" t="s">
        <v>320</v>
      </c>
      <c r="D31" s="31" t="s">
        <v>31</v>
      </c>
      <c r="E31" s="32">
        <v>9483.66</v>
      </c>
      <c r="F31" s="32">
        <v>0</v>
      </c>
      <c r="G31" s="32">
        <v>0</v>
      </c>
      <c r="H31" s="33">
        <v>876.95</v>
      </c>
      <c r="I31" s="33">
        <v>1429.75</v>
      </c>
      <c r="J31" s="33">
        <v>0</v>
      </c>
      <c r="K31" s="98">
        <f>E31+F31-H31-I31-J31</f>
        <v>7176.9599999999991</v>
      </c>
    </row>
    <row r="32" spans="1:11" ht="27" customHeight="1">
      <c r="A32" s="30" t="s">
        <v>98</v>
      </c>
      <c r="B32" s="30">
        <v>120</v>
      </c>
      <c r="C32" s="31" t="s">
        <v>21</v>
      </c>
      <c r="D32" s="31" t="s">
        <v>99</v>
      </c>
      <c r="E32" s="36">
        <v>9483.66</v>
      </c>
      <c r="F32" s="36">
        <v>0</v>
      </c>
      <c r="G32" s="36">
        <v>0</v>
      </c>
      <c r="H32" s="33">
        <v>876.95</v>
      </c>
      <c r="I32" s="33">
        <v>1481.89</v>
      </c>
      <c r="J32" s="33">
        <v>0</v>
      </c>
      <c r="K32" s="98">
        <f t="shared" si="0"/>
        <v>7124.8199999999988</v>
      </c>
    </row>
    <row r="33" spans="1:11" ht="27" customHeight="1">
      <c r="A33" s="30" t="s">
        <v>102</v>
      </c>
      <c r="B33" s="30">
        <v>49</v>
      </c>
      <c r="C33" s="31" t="s">
        <v>26</v>
      </c>
      <c r="D33" s="31" t="s">
        <v>31</v>
      </c>
      <c r="E33" s="32">
        <v>9483.66</v>
      </c>
      <c r="F33" s="32">
        <v>0</v>
      </c>
      <c r="G33" s="32">
        <v>0</v>
      </c>
      <c r="H33" s="33">
        <v>876.95</v>
      </c>
      <c r="I33" s="33">
        <v>1429.75</v>
      </c>
      <c r="J33" s="33">
        <v>0</v>
      </c>
      <c r="K33" s="98">
        <f t="shared" si="0"/>
        <v>7176.9599999999991</v>
      </c>
    </row>
    <row r="34" spans="1:11" ht="27" customHeight="1">
      <c r="A34" s="30" t="s">
        <v>248</v>
      </c>
      <c r="B34" s="30">
        <v>156</v>
      </c>
      <c r="C34" s="31" t="s">
        <v>71</v>
      </c>
      <c r="D34" s="31" t="s">
        <v>86</v>
      </c>
      <c r="E34" s="32">
        <v>15054.4</v>
      </c>
      <c r="F34" s="32">
        <v>0</v>
      </c>
      <c r="G34" s="32">
        <v>0</v>
      </c>
      <c r="H34" s="33">
        <v>876.95</v>
      </c>
      <c r="I34" s="33">
        <v>2961.7</v>
      </c>
      <c r="J34" s="33">
        <v>0</v>
      </c>
      <c r="K34" s="98">
        <f t="shared" si="0"/>
        <v>11215.75</v>
      </c>
    </row>
    <row r="35" spans="1:11" ht="27" customHeight="1">
      <c r="A35" s="30" t="s">
        <v>104</v>
      </c>
      <c r="B35" s="30">
        <v>142</v>
      </c>
      <c r="C35" s="31" t="s">
        <v>452</v>
      </c>
      <c r="D35" s="31" t="s">
        <v>56</v>
      </c>
      <c r="E35" s="32">
        <v>8532.76</v>
      </c>
      <c r="F35" s="32">
        <v>0</v>
      </c>
      <c r="G35" s="32">
        <v>0</v>
      </c>
      <c r="H35" s="33">
        <v>876.95</v>
      </c>
      <c r="I35" s="33">
        <v>1168.25</v>
      </c>
      <c r="J35" s="33">
        <v>0</v>
      </c>
      <c r="K35" s="98">
        <f t="shared" si="0"/>
        <v>6487.56</v>
      </c>
    </row>
    <row r="36" spans="1:11" ht="27" customHeight="1">
      <c r="A36" s="30" t="s">
        <v>292</v>
      </c>
      <c r="B36" s="30">
        <v>163</v>
      </c>
      <c r="C36" s="31" t="s">
        <v>43</v>
      </c>
      <c r="D36" s="31" t="s">
        <v>314</v>
      </c>
      <c r="E36" s="32">
        <v>15054.4</v>
      </c>
      <c r="F36" s="32">
        <v>0</v>
      </c>
      <c r="G36" s="32">
        <v>0</v>
      </c>
      <c r="H36" s="33">
        <v>876.95</v>
      </c>
      <c r="I36" s="33">
        <v>2857.43</v>
      </c>
      <c r="J36" s="33">
        <v>0</v>
      </c>
      <c r="K36" s="98">
        <f t="shared" si="0"/>
        <v>11320.019999999999</v>
      </c>
    </row>
    <row r="37" spans="1:11" ht="27" customHeight="1">
      <c r="A37" s="30" t="s">
        <v>294</v>
      </c>
      <c r="B37" s="30">
        <v>158</v>
      </c>
      <c r="C37" s="31" t="s">
        <v>116</v>
      </c>
      <c r="D37" s="31" t="s">
        <v>15</v>
      </c>
      <c r="E37" s="32">
        <v>3477.96</v>
      </c>
      <c r="F37" s="32">
        <v>0</v>
      </c>
      <c r="G37" s="32">
        <v>0</v>
      </c>
      <c r="H37" s="33">
        <v>320.33</v>
      </c>
      <c r="I37" s="33">
        <v>72</v>
      </c>
      <c r="J37" s="33">
        <v>0</v>
      </c>
      <c r="K37" s="98">
        <f t="shared" si="0"/>
        <v>3085.63</v>
      </c>
    </row>
    <row r="38" spans="1:11" ht="27" customHeight="1">
      <c r="A38" s="30" t="s">
        <v>126</v>
      </c>
      <c r="B38" s="30">
        <v>36</v>
      </c>
      <c r="C38" s="31" t="s">
        <v>26</v>
      </c>
      <c r="D38" s="31" t="s">
        <v>31</v>
      </c>
      <c r="E38" s="32">
        <v>9483.66</v>
      </c>
      <c r="F38" s="32">
        <v>0</v>
      </c>
      <c r="G38" s="32">
        <v>0</v>
      </c>
      <c r="H38" s="33">
        <v>876.65</v>
      </c>
      <c r="I38" s="33">
        <v>1429.75</v>
      </c>
      <c r="J38" s="33">
        <v>0</v>
      </c>
      <c r="K38" s="98">
        <f t="shared" si="0"/>
        <v>7177.26</v>
      </c>
    </row>
    <row r="39" spans="1:11" ht="27" customHeight="1">
      <c r="A39" s="30" t="s">
        <v>263</v>
      </c>
      <c r="B39" s="30">
        <v>157</v>
      </c>
      <c r="C39" s="31" t="s">
        <v>321</v>
      </c>
      <c r="D39" s="31" t="s">
        <v>322</v>
      </c>
      <c r="E39" s="32">
        <v>15054.4</v>
      </c>
      <c r="F39" s="32">
        <v>0</v>
      </c>
      <c r="G39" s="32">
        <v>0</v>
      </c>
      <c r="H39" s="33">
        <v>876.65</v>
      </c>
      <c r="I39" s="33">
        <v>3013.84</v>
      </c>
      <c r="J39" s="33">
        <v>0</v>
      </c>
      <c r="K39" s="98">
        <f t="shared" si="0"/>
        <v>11163.91</v>
      </c>
    </row>
    <row r="40" spans="1:11" ht="27" customHeight="1">
      <c r="A40" s="30" t="s">
        <v>128</v>
      </c>
      <c r="B40" s="30">
        <v>42</v>
      </c>
      <c r="C40" s="31" t="s">
        <v>26</v>
      </c>
      <c r="D40" s="35" t="s">
        <v>31</v>
      </c>
      <c r="E40" s="32">
        <v>6638.56</v>
      </c>
      <c r="F40" s="32">
        <f>948.37+2845.1+421.5+1264.49+236.89</f>
        <v>5716.3499999999995</v>
      </c>
      <c r="G40" s="32">
        <v>0</v>
      </c>
      <c r="H40" s="33">
        <f>358.54+755.3</f>
        <v>1113.8399999999999</v>
      </c>
      <c r="I40" s="33">
        <f>231.57+795.44</f>
        <v>1027.01</v>
      </c>
      <c r="J40" s="33">
        <v>0</v>
      </c>
      <c r="K40" s="98">
        <f t="shared" si="0"/>
        <v>10214.06</v>
      </c>
    </row>
    <row r="41" spans="1:11" ht="27" customHeight="1">
      <c r="A41" s="30" t="s">
        <v>252</v>
      </c>
      <c r="B41" s="30">
        <v>155</v>
      </c>
      <c r="C41" s="31" t="s">
        <v>264</v>
      </c>
      <c r="D41" s="31" t="s">
        <v>253</v>
      </c>
      <c r="E41" s="32">
        <v>9952.73</v>
      </c>
      <c r="F41" s="32">
        <v>0</v>
      </c>
      <c r="G41" s="32">
        <v>0</v>
      </c>
      <c r="H41" s="33">
        <v>876.95</v>
      </c>
      <c r="I41" s="33">
        <v>1610.88</v>
      </c>
      <c r="J41" s="33">
        <v>0</v>
      </c>
      <c r="K41" s="98">
        <f t="shared" si="0"/>
        <v>7464.8999999999987</v>
      </c>
    </row>
    <row r="42" spans="1:11" ht="27" customHeight="1">
      <c r="A42" s="30" t="s">
        <v>133</v>
      </c>
      <c r="B42" s="30">
        <v>136</v>
      </c>
      <c r="C42" s="31" t="s">
        <v>134</v>
      </c>
      <c r="D42" s="31" t="s">
        <v>135</v>
      </c>
      <c r="E42" s="32">
        <v>9207.44</v>
      </c>
      <c r="F42" s="32">
        <v>0</v>
      </c>
      <c r="G42" s="32">
        <v>0</v>
      </c>
      <c r="H42" s="33">
        <v>876.95</v>
      </c>
      <c r="I42" s="33">
        <v>1405.95</v>
      </c>
      <c r="J42" s="33">
        <v>0</v>
      </c>
      <c r="K42" s="98">
        <f t="shared" si="0"/>
        <v>6924.54</v>
      </c>
    </row>
    <row r="43" spans="1:11" ht="27" customHeight="1">
      <c r="A43" s="30" t="s">
        <v>144</v>
      </c>
      <c r="B43" s="30">
        <v>133</v>
      </c>
      <c r="C43" s="31" t="s">
        <v>145</v>
      </c>
      <c r="D43" s="31" t="s">
        <v>77</v>
      </c>
      <c r="E43" s="32">
        <v>12607.82</v>
      </c>
      <c r="F43" s="32">
        <v>0</v>
      </c>
      <c r="G43" s="32">
        <v>0</v>
      </c>
      <c r="H43" s="33">
        <v>876.95</v>
      </c>
      <c r="I43" s="33">
        <v>2341.0300000000002</v>
      </c>
      <c r="J43" s="33">
        <v>0</v>
      </c>
      <c r="K43" s="98">
        <f t="shared" si="0"/>
        <v>9389.8399999999983</v>
      </c>
    </row>
    <row r="44" spans="1:11" ht="27" customHeight="1">
      <c r="A44" s="30" t="s">
        <v>149</v>
      </c>
      <c r="B44" s="30">
        <v>43</v>
      </c>
      <c r="C44" s="31" t="s">
        <v>26</v>
      </c>
      <c r="D44" s="31" t="s">
        <v>31</v>
      </c>
      <c r="E44" s="32">
        <v>3161.22</v>
      </c>
      <c r="F44" s="32">
        <f>2107.48+6322.44+421.5+1264.49+282.67</f>
        <v>10398.58</v>
      </c>
      <c r="G44" s="32">
        <v>0</v>
      </c>
      <c r="H44" s="33">
        <f>877.22+282.4</f>
        <v>1159.6199999999999</v>
      </c>
      <c r="I44" s="33">
        <f>1481.81+39.09</f>
        <v>1520.8999999999999</v>
      </c>
      <c r="J44" s="33">
        <v>0</v>
      </c>
      <c r="K44" s="98">
        <f t="shared" si="0"/>
        <v>10879.28</v>
      </c>
    </row>
    <row r="45" spans="1:11" ht="27" customHeight="1">
      <c r="A45" s="30" t="s">
        <v>151</v>
      </c>
      <c r="B45" s="30">
        <v>73</v>
      </c>
      <c r="C45" s="31" t="s">
        <v>26</v>
      </c>
      <c r="D45" s="31" t="s">
        <v>22</v>
      </c>
      <c r="E45" s="32">
        <v>9483.66</v>
      </c>
      <c r="F45" s="32">
        <v>0</v>
      </c>
      <c r="G45" s="32">
        <v>0</v>
      </c>
      <c r="H45" s="33">
        <v>876.95</v>
      </c>
      <c r="I45" s="33">
        <v>1481.89</v>
      </c>
      <c r="J45" s="33">
        <v>0</v>
      </c>
      <c r="K45" s="98">
        <f t="shared" si="0"/>
        <v>7124.8199999999988</v>
      </c>
    </row>
    <row r="46" spans="1:11" ht="15.75" customHeight="1" thickBot="1">
      <c r="A46" s="37"/>
      <c r="B46" s="37"/>
      <c r="D46" s="37"/>
      <c r="E46" s="34"/>
      <c r="F46" s="34"/>
      <c r="G46" s="34"/>
      <c r="H46" s="38"/>
      <c r="I46" s="38"/>
      <c r="J46" s="38"/>
      <c r="K46" s="38"/>
    </row>
    <row r="47" spans="1:11" ht="42" customHeight="1" thickBot="1">
      <c r="A47" s="219" t="s">
        <v>174</v>
      </c>
      <c r="B47" s="220"/>
      <c r="C47" s="220"/>
      <c r="D47" s="220"/>
      <c r="E47" s="220"/>
      <c r="F47" s="220"/>
      <c r="G47" s="220"/>
      <c r="H47" s="220"/>
      <c r="I47" s="221"/>
      <c r="J47" s="39"/>
      <c r="K47" s="39"/>
    </row>
    <row r="48" spans="1:11" ht="28.5" customHeight="1">
      <c r="A48" s="222" t="s">
        <v>3</v>
      </c>
      <c r="B48" s="222" t="s">
        <v>4</v>
      </c>
      <c r="C48" s="222" t="s">
        <v>5</v>
      </c>
      <c r="D48" s="223" t="s">
        <v>167</v>
      </c>
      <c r="E48" s="224" t="s">
        <v>175</v>
      </c>
      <c r="F48" s="228" t="s">
        <v>300</v>
      </c>
      <c r="G48" s="226" t="s">
        <v>169</v>
      </c>
      <c r="H48" s="227"/>
      <c r="I48" s="223" t="s">
        <v>170</v>
      </c>
      <c r="J48" s="38"/>
      <c r="K48" s="38"/>
    </row>
    <row r="49" spans="1:11" ht="35.25" customHeight="1">
      <c r="A49" s="215"/>
      <c r="B49" s="215"/>
      <c r="C49" s="215"/>
      <c r="D49" s="215"/>
      <c r="E49" s="225"/>
      <c r="F49" s="229"/>
      <c r="G49" s="40" t="s">
        <v>171</v>
      </c>
      <c r="H49" s="40" t="s">
        <v>172</v>
      </c>
      <c r="I49" s="215"/>
      <c r="J49" s="38"/>
      <c r="K49" s="38"/>
    </row>
    <row r="50" spans="1:11" ht="35.25" customHeight="1">
      <c r="A50" s="30" t="s">
        <v>298</v>
      </c>
      <c r="B50" s="30">
        <v>160</v>
      </c>
      <c r="C50" s="31" t="s">
        <v>156</v>
      </c>
      <c r="D50" s="41">
        <v>31612.2</v>
      </c>
      <c r="E50" s="32">
        <v>0</v>
      </c>
      <c r="F50" s="99">
        <v>0</v>
      </c>
      <c r="G50" s="41">
        <v>825.82</v>
      </c>
      <c r="H50" s="41">
        <v>7424.88</v>
      </c>
      <c r="I50" s="100">
        <f>D50+E50-G50-H50</f>
        <v>23361.5</v>
      </c>
      <c r="J50" s="38"/>
      <c r="K50" s="38"/>
    </row>
    <row r="51" spans="1:11" ht="27" customHeight="1">
      <c r="A51" s="30" t="s">
        <v>226</v>
      </c>
      <c r="B51" s="30">
        <v>147</v>
      </c>
      <c r="C51" s="31" t="s">
        <v>265</v>
      </c>
      <c r="D51" s="41">
        <v>27346.2</v>
      </c>
      <c r="E51" s="32">
        <v>0</v>
      </c>
      <c r="F51" s="41">
        <v>2636.38</v>
      </c>
      <c r="G51" s="41">
        <v>825.82</v>
      </c>
      <c r="H51" s="41">
        <v>6303.87</v>
      </c>
      <c r="I51" s="100">
        <f>D51+E51-G51-H51</f>
        <v>20216.510000000002</v>
      </c>
      <c r="J51" s="38"/>
      <c r="K51" s="42"/>
    </row>
    <row r="52" spans="1:11" ht="27" customHeight="1">
      <c r="A52" s="30" t="s">
        <v>255</v>
      </c>
      <c r="B52" s="30">
        <v>148</v>
      </c>
      <c r="C52" s="31" t="s">
        <v>162</v>
      </c>
      <c r="D52" s="41">
        <v>27346.2</v>
      </c>
      <c r="E52" s="32">
        <v>0</v>
      </c>
      <c r="F52" s="41">
        <v>2599.11</v>
      </c>
      <c r="G52" s="41">
        <v>825.82</v>
      </c>
      <c r="H52" s="41">
        <v>6303.87</v>
      </c>
      <c r="I52" s="33">
        <f>D52+E52-G52-H52</f>
        <v>20216.510000000002</v>
      </c>
      <c r="J52" s="38"/>
      <c r="K52" s="42"/>
    </row>
    <row r="53" spans="1:11" ht="15.75" customHeight="1">
      <c r="A53" s="37"/>
      <c r="B53" s="37"/>
      <c r="D53" s="37"/>
      <c r="E53" s="34"/>
      <c r="F53" s="34"/>
      <c r="G53" s="34"/>
      <c r="H53" s="38"/>
      <c r="I53" s="38"/>
      <c r="J53" s="38"/>
      <c r="K53" s="38"/>
    </row>
    <row r="54" spans="1:11" ht="15.75" customHeight="1">
      <c r="A54" s="37"/>
      <c r="B54" s="37"/>
      <c r="D54" s="37"/>
      <c r="E54" s="34"/>
      <c r="F54" s="34"/>
      <c r="G54" s="34"/>
      <c r="H54" s="38"/>
      <c r="I54" s="38"/>
      <c r="J54" s="38"/>
      <c r="K54" s="38"/>
    </row>
    <row r="55" spans="1:11" ht="15.75" customHeight="1">
      <c r="A55" s="37"/>
      <c r="B55" s="37"/>
      <c r="D55" s="37"/>
      <c r="E55" s="34"/>
      <c r="F55" s="34"/>
      <c r="G55" s="34"/>
      <c r="H55" s="38"/>
      <c r="I55" s="38"/>
      <c r="J55" s="38"/>
      <c r="K55" s="38"/>
    </row>
    <row r="56" spans="1:11" ht="15.75" customHeight="1">
      <c r="A56" s="37"/>
      <c r="B56" s="37"/>
      <c r="D56" s="37"/>
      <c r="E56" s="34"/>
      <c r="F56" s="34"/>
      <c r="G56" s="34"/>
      <c r="H56" s="38"/>
      <c r="I56" s="38"/>
      <c r="J56" s="38"/>
      <c r="K56" s="38"/>
    </row>
    <row r="57" spans="1:11" ht="15.75" customHeight="1">
      <c r="A57" s="37"/>
      <c r="B57" s="37"/>
      <c r="D57" s="37"/>
      <c r="E57" s="34"/>
      <c r="F57" s="34"/>
      <c r="G57" s="34"/>
      <c r="H57" s="38"/>
      <c r="I57" s="38"/>
      <c r="J57" s="38"/>
      <c r="K57" s="38"/>
    </row>
    <row r="58" spans="1:11" ht="15.75" customHeight="1">
      <c r="A58" s="37"/>
      <c r="B58" s="37"/>
      <c r="D58" s="37"/>
      <c r="E58" s="34"/>
      <c r="F58" s="34"/>
      <c r="G58" s="34"/>
      <c r="H58" s="38"/>
      <c r="I58" s="38"/>
      <c r="J58" s="38"/>
      <c r="K58" s="38"/>
    </row>
    <row r="59" spans="1:11" ht="15.75" customHeight="1">
      <c r="A59" s="37"/>
      <c r="B59" s="37"/>
      <c r="D59" s="37"/>
      <c r="E59" s="34"/>
      <c r="F59" s="34"/>
      <c r="G59" s="34"/>
      <c r="H59" s="38"/>
      <c r="I59" s="38"/>
      <c r="J59" s="38"/>
      <c r="K59" s="38"/>
    </row>
    <row r="60" spans="1:11" ht="15.75" customHeight="1">
      <c r="A60" s="37"/>
      <c r="B60" s="37"/>
      <c r="D60" s="37"/>
      <c r="E60" s="34"/>
      <c r="F60" s="34"/>
      <c r="G60" s="34"/>
      <c r="H60" s="38"/>
      <c r="I60" s="38"/>
      <c r="J60" s="38"/>
      <c r="K60" s="38"/>
    </row>
    <row r="61" spans="1:11" ht="15.75" customHeight="1">
      <c r="A61" s="37"/>
      <c r="B61" s="37"/>
      <c r="D61" s="37"/>
      <c r="E61" s="34"/>
      <c r="F61" s="34"/>
      <c r="G61" s="34"/>
      <c r="H61" s="38"/>
      <c r="I61" s="38"/>
      <c r="J61" s="38"/>
      <c r="K61" s="38"/>
    </row>
    <row r="62" spans="1:11" ht="15.75" customHeight="1">
      <c r="A62" s="37"/>
      <c r="B62" s="37"/>
      <c r="D62" s="37"/>
      <c r="E62" s="34"/>
      <c r="F62" s="34"/>
      <c r="G62" s="34"/>
      <c r="H62" s="38"/>
      <c r="I62" s="38"/>
      <c r="J62" s="38"/>
      <c r="K62" s="38"/>
    </row>
    <row r="63" spans="1:11" ht="15.75" customHeight="1">
      <c r="A63" s="37"/>
      <c r="B63" s="37"/>
      <c r="D63" s="37"/>
      <c r="E63" s="34"/>
      <c r="F63" s="34"/>
      <c r="G63" s="34"/>
      <c r="H63" s="38"/>
      <c r="I63" s="38"/>
      <c r="J63" s="38"/>
      <c r="K63" s="38"/>
    </row>
    <row r="64" spans="1:11" ht="15.75" customHeight="1">
      <c r="A64" s="37"/>
      <c r="B64" s="37"/>
      <c r="D64" s="37"/>
      <c r="E64" s="34"/>
      <c r="F64" s="34"/>
      <c r="G64" s="34"/>
      <c r="H64" s="38"/>
      <c r="I64" s="38"/>
      <c r="J64" s="38"/>
      <c r="K64" s="38"/>
    </row>
    <row r="65" spans="1:11" ht="15.75" customHeight="1">
      <c r="A65" s="37"/>
      <c r="B65" s="37"/>
      <c r="D65" s="37"/>
      <c r="E65" s="34"/>
      <c r="F65" s="34"/>
      <c r="G65" s="34"/>
      <c r="H65" s="38"/>
      <c r="I65" s="38"/>
      <c r="J65" s="38"/>
      <c r="K65" s="38"/>
    </row>
    <row r="66" spans="1:11" ht="15.75" customHeight="1">
      <c r="A66" s="37"/>
      <c r="B66" s="37"/>
      <c r="D66" s="37"/>
      <c r="E66" s="34"/>
      <c r="F66" s="34"/>
      <c r="G66" s="34"/>
      <c r="H66" s="38"/>
      <c r="I66" s="38"/>
      <c r="J66" s="38"/>
      <c r="K66" s="38"/>
    </row>
    <row r="67" spans="1:11" ht="15.75" customHeight="1">
      <c r="A67" s="37"/>
      <c r="B67" s="37"/>
      <c r="D67" s="37"/>
      <c r="E67" s="34"/>
      <c r="F67" s="34"/>
      <c r="G67" s="34"/>
      <c r="H67" s="38"/>
      <c r="I67" s="38"/>
      <c r="J67" s="38"/>
      <c r="K67" s="38"/>
    </row>
    <row r="68" spans="1:11" ht="15.75" customHeight="1">
      <c r="A68" s="37"/>
      <c r="B68" s="37"/>
      <c r="D68" s="37"/>
      <c r="E68" s="34"/>
      <c r="F68" s="34"/>
      <c r="G68" s="34"/>
      <c r="H68" s="38"/>
      <c r="I68" s="38"/>
      <c r="J68" s="38"/>
      <c r="K68" s="38"/>
    </row>
    <row r="69" spans="1:11" ht="15.75" customHeight="1">
      <c r="A69" s="37"/>
      <c r="B69" s="37"/>
      <c r="D69" s="37"/>
      <c r="E69" s="34"/>
      <c r="F69" s="34"/>
      <c r="G69" s="34"/>
      <c r="H69" s="38"/>
      <c r="I69" s="38"/>
      <c r="J69" s="38"/>
      <c r="K69" s="38"/>
    </row>
    <row r="70" spans="1:11" ht="15.75" customHeight="1">
      <c r="A70" s="37"/>
      <c r="B70" s="37"/>
      <c r="D70" s="37"/>
      <c r="E70" s="34"/>
      <c r="F70" s="34"/>
      <c r="G70" s="34"/>
      <c r="H70" s="38"/>
      <c r="I70" s="38"/>
      <c r="J70" s="38"/>
      <c r="K70" s="38"/>
    </row>
    <row r="71" spans="1:11" ht="15.75" customHeight="1">
      <c r="A71" s="37"/>
      <c r="B71" s="37"/>
      <c r="D71" s="37"/>
      <c r="E71" s="34"/>
      <c r="F71" s="34"/>
      <c r="G71" s="34"/>
      <c r="H71" s="38"/>
      <c r="I71" s="38"/>
      <c r="J71" s="38"/>
      <c r="K71" s="38"/>
    </row>
    <row r="72" spans="1:11" ht="15.75" customHeight="1">
      <c r="A72" s="37"/>
      <c r="B72" s="37"/>
      <c r="D72" s="37"/>
      <c r="E72" s="34"/>
      <c r="F72" s="34"/>
      <c r="G72" s="34"/>
      <c r="H72" s="38"/>
      <c r="I72" s="38"/>
      <c r="J72" s="38"/>
      <c r="K72" s="38"/>
    </row>
    <row r="73" spans="1:11" ht="15.75" customHeight="1">
      <c r="A73" s="37"/>
      <c r="B73" s="37"/>
      <c r="D73" s="37"/>
      <c r="E73" s="34"/>
      <c r="F73" s="34"/>
      <c r="G73" s="34"/>
      <c r="H73" s="38"/>
      <c r="I73" s="38"/>
      <c r="J73" s="38"/>
      <c r="K73" s="38"/>
    </row>
    <row r="74" spans="1:11" ht="15.75" customHeight="1">
      <c r="A74" s="37"/>
      <c r="B74" s="37"/>
      <c r="D74" s="37"/>
      <c r="E74" s="34"/>
      <c r="F74" s="34"/>
      <c r="G74" s="34"/>
      <c r="H74" s="38"/>
      <c r="I74" s="38"/>
      <c r="J74" s="38"/>
      <c r="K74" s="38"/>
    </row>
    <row r="75" spans="1:11" ht="15.75" customHeight="1">
      <c r="A75" s="37"/>
      <c r="B75" s="37"/>
      <c r="D75" s="37"/>
      <c r="E75" s="34"/>
      <c r="F75" s="34"/>
      <c r="G75" s="34"/>
      <c r="H75" s="38"/>
      <c r="I75" s="38"/>
      <c r="J75" s="38"/>
      <c r="K75" s="38"/>
    </row>
    <row r="76" spans="1:11" ht="15.75" customHeight="1">
      <c r="A76" s="37"/>
      <c r="B76" s="37"/>
      <c r="D76" s="37"/>
      <c r="E76" s="34"/>
      <c r="F76" s="34"/>
      <c r="G76" s="34"/>
      <c r="H76" s="38"/>
      <c r="I76" s="38"/>
      <c r="J76" s="38"/>
      <c r="K76" s="38"/>
    </row>
    <row r="77" spans="1:11" ht="15.75" customHeight="1">
      <c r="A77" s="37"/>
      <c r="B77" s="37"/>
      <c r="D77" s="37"/>
      <c r="E77" s="34"/>
      <c r="F77" s="34"/>
      <c r="G77" s="34"/>
      <c r="H77" s="38"/>
      <c r="I77" s="38"/>
      <c r="J77" s="38"/>
      <c r="K77" s="38"/>
    </row>
    <row r="78" spans="1:11" ht="15.75" customHeight="1">
      <c r="A78" s="37"/>
      <c r="B78" s="37"/>
      <c r="D78" s="37"/>
      <c r="E78" s="34"/>
      <c r="F78" s="34"/>
      <c r="G78" s="34"/>
      <c r="H78" s="38"/>
      <c r="I78" s="38"/>
      <c r="J78" s="38"/>
      <c r="K78" s="38"/>
    </row>
    <row r="79" spans="1:11" ht="15.75" customHeight="1">
      <c r="A79" s="37"/>
      <c r="B79" s="37"/>
      <c r="D79" s="37"/>
      <c r="E79" s="34"/>
      <c r="F79" s="34"/>
      <c r="G79" s="34"/>
      <c r="H79" s="38"/>
      <c r="I79" s="38"/>
      <c r="J79" s="38"/>
      <c r="K79" s="38"/>
    </row>
    <row r="80" spans="1:11" ht="15.75" customHeight="1">
      <c r="A80" s="37"/>
      <c r="B80" s="37"/>
      <c r="D80" s="37"/>
      <c r="E80" s="34"/>
      <c r="F80" s="34"/>
      <c r="G80" s="34"/>
      <c r="H80" s="38"/>
      <c r="I80" s="38"/>
      <c r="J80" s="38"/>
      <c r="K80" s="38"/>
    </row>
    <row r="81" spans="1:11" ht="15.75" customHeight="1">
      <c r="A81" s="37"/>
      <c r="B81" s="37"/>
      <c r="D81" s="37"/>
      <c r="E81" s="34"/>
      <c r="F81" s="34"/>
      <c r="G81" s="34"/>
      <c r="H81" s="38"/>
      <c r="I81" s="38"/>
      <c r="J81" s="38"/>
      <c r="K81" s="38"/>
    </row>
    <row r="82" spans="1:11" ht="15.75" customHeight="1">
      <c r="A82" s="37"/>
      <c r="B82" s="37"/>
      <c r="D82" s="37"/>
      <c r="E82" s="34"/>
      <c r="F82" s="34"/>
      <c r="G82" s="34"/>
      <c r="H82" s="38"/>
      <c r="I82" s="38"/>
      <c r="J82" s="38"/>
      <c r="K82" s="38"/>
    </row>
    <row r="83" spans="1:11" ht="15.75" customHeight="1">
      <c r="A83" s="37"/>
      <c r="B83" s="37"/>
      <c r="D83" s="37"/>
      <c r="E83" s="34"/>
      <c r="F83" s="34"/>
      <c r="G83" s="34"/>
      <c r="H83" s="38"/>
      <c r="I83" s="38"/>
      <c r="J83" s="38"/>
      <c r="K83" s="38"/>
    </row>
    <row r="84" spans="1:11" ht="15.75" customHeight="1">
      <c r="A84" s="37"/>
      <c r="B84" s="37"/>
      <c r="D84" s="37"/>
      <c r="E84" s="34"/>
      <c r="F84" s="34"/>
      <c r="G84" s="34"/>
      <c r="H84" s="38"/>
      <c r="I84" s="38"/>
      <c r="J84" s="38"/>
      <c r="K84" s="38"/>
    </row>
    <row r="85" spans="1:11" ht="15.75" customHeight="1">
      <c r="A85" s="37"/>
      <c r="B85" s="37"/>
      <c r="D85" s="37"/>
      <c r="E85" s="34"/>
      <c r="F85" s="34"/>
      <c r="G85" s="34"/>
      <c r="H85" s="38"/>
      <c r="I85" s="38"/>
      <c r="J85" s="38"/>
      <c r="K85" s="38"/>
    </row>
    <row r="86" spans="1:11" ht="15.75" customHeight="1">
      <c r="A86" s="37"/>
      <c r="B86" s="37"/>
      <c r="D86" s="37"/>
      <c r="E86" s="34"/>
      <c r="F86" s="34"/>
      <c r="G86" s="34"/>
      <c r="H86" s="38"/>
      <c r="I86" s="38"/>
      <c r="J86" s="38"/>
      <c r="K86" s="38"/>
    </row>
    <row r="87" spans="1:11" ht="15.75" customHeight="1">
      <c r="A87" s="37"/>
      <c r="B87" s="37"/>
      <c r="D87" s="37"/>
      <c r="E87" s="34"/>
      <c r="F87" s="34"/>
      <c r="G87" s="34"/>
      <c r="H87" s="38"/>
      <c r="I87" s="38"/>
      <c r="J87" s="38"/>
      <c r="K87" s="38"/>
    </row>
    <row r="88" spans="1:11" ht="15.75" customHeight="1">
      <c r="A88" s="37"/>
      <c r="B88" s="37"/>
      <c r="D88" s="37"/>
      <c r="E88" s="34"/>
      <c r="F88" s="34"/>
      <c r="G88" s="34"/>
      <c r="H88" s="38"/>
      <c r="I88" s="38"/>
      <c r="J88" s="38"/>
      <c r="K88" s="38"/>
    </row>
    <row r="89" spans="1:11" ht="15.75" customHeight="1">
      <c r="A89" s="37"/>
      <c r="B89" s="37"/>
      <c r="D89" s="37"/>
      <c r="E89" s="34"/>
      <c r="F89" s="34"/>
      <c r="G89" s="34"/>
      <c r="H89" s="38"/>
      <c r="I89" s="38"/>
      <c r="J89" s="38"/>
      <c r="K89" s="38"/>
    </row>
    <row r="90" spans="1:11" ht="15.75" customHeight="1">
      <c r="A90" s="37"/>
      <c r="B90" s="37"/>
      <c r="D90" s="37"/>
      <c r="E90" s="34"/>
      <c r="F90" s="34"/>
      <c r="G90" s="34"/>
      <c r="H90" s="38"/>
      <c r="I90" s="38"/>
      <c r="J90" s="38"/>
      <c r="K90" s="38"/>
    </row>
    <row r="91" spans="1:11" ht="15.75" customHeight="1">
      <c r="A91" s="37"/>
      <c r="B91" s="37"/>
      <c r="D91" s="37"/>
      <c r="E91" s="34"/>
      <c r="F91" s="34"/>
      <c r="G91" s="34"/>
      <c r="H91" s="38"/>
      <c r="I91" s="38"/>
      <c r="J91" s="38"/>
      <c r="K91" s="38"/>
    </row>
    <row r="92" spans="1:11" ht="15.75" customHeight="1">
      <c r="A92" s="37"/>
      <c r="B92" s="37"/>
      <c r="D92" s="37"/>
      <c r="E92" s="34"/>
      <c r="F92" s="34"/>
      <c r="G92" s="34"/>
      <c r="H92" s="38"/>
      <c r="I92" s="38"/>
      <c r="J92" s="38"/>
      <c r="K92" s="38"/>
    </row>
    <row r="93" spans="1:11" ht="15.75" customHeight="1">
      <c r="A93" s="37"/>
      <c r="B93" s="37"/>
      <c r="D93" s="37"/>
      <c r="E93" s="34"/>
      <c r="F93" s="34"/>
      <c r="G93" s="34"/>
      <c r="H93" s="38"/>
      <c r="I93" s="38"/>
      <c r="J93" s="38"/>
      <c r="K93" s="38"/>
    </row>
    <row r="94" spans="1:11" ht="15.75" customHeight="1">
      <c r="A94" s="37"/>
      <c r="B94" s="37"/>
      <c r="D94" s="37"/>
      <c r="E94" s="34"/>
      <c r="F94" s="34"/>
      <c r="G94" s="34"/>
      <c r="H94" s="38"/>
      <c r="I94" s="38"/>
      <c r="J94" s="38"/>
      <c r="K94" s="38"/>
    </row>
    <row r="95" spans="1:11" ht="15.75" customHeight="1">
      <c r="A95" s="37"/>
      <c r="B95" s="37"/>
      <c r="D95" s="37"/>
      <c r="E95" s="34"/>
      <c r="F95" s="34"/>
      <c r="G95" s="34"/>
      <c r="H95" s="38"/>
      <c r="I95" s="38"/>
      <c r="J95" s="38"/>
      <c r="K95" s="38"/>
    </row>
    <row r="96" spans="1:11" ht="15.75" customHeight="1">
      <c r="A96" s="37"/>
      <c r="B96" s="37"/>
      <c r="D96" s="37"/>
      <c r="E96" s="34"/>
      <c r="F96" s="34"/>
      <c r="G96" s="34"/>
      <c r="H96" s="38"/>
      <c r="I96" s="38"/>
      <c r="J96" s="38"/>
      <c r="K96" s="38"/>
    </row>
    <row r="97" spans="1:11" ht="15.75" customHeight="1">
      <c r="A97" s="37"/>
      <c r="B97" s="37"/>
      <c r="D97" s="37"/>
      <c r="E97" s="34"/>
      <c r="F97" s="34"/>
      <c r="G97" s="34"/>
      <c r="H97" s="38"/>
      <c r="I97" s="38"/>
      <c r="J97" s="38"/>
      <c r="K97" s="38"/>
    </row>
    <row r="98" spans="1:11" ht="15.75" customHeight="1">
      <c r="A98" s="37"/>
      <c r="B98" s="37"/>
      <c r="D98" s="37"/>
      <c r="E98" s="34"/>
      <c r="F98" s="34"/>
      <c r="G98" s="34"/>
      <c r="H98" s="38"/>
      <c r="I98" s="38"/>
      <c r="J98" s="38"/>
      <c r="K98" s="38"/>
    </row>
    <row r="99" spans="1:11" ht="15.75" customHeight="1">
      <c r="A99" s="37"/>
      <c r="B99" s="37"/>
      <c r="D99" s="37"/>
      <c r="E99" s="34"/>
      <c r="F99" s="34"/>
      <c r="G99" s="34"/>
      <c r="H99" s="38"/>
      <c r="I99" s="38"/>
      <c r="J99" s="38"/>
      <c r="K99" s="38"/>
    </row>
    <row r="100" spans="1:11" ht="15.75" customHeight="1">
      <c r="A100" s="37"/>
      <c r="B100" s="37"/>
      <c r="D100" s="37"/>
      <c r="E100" s="34"/>
      <c r="F100" s="34"/>
      <c r="G100" s="34"/>
      <c r="H100" s="38"/>
      <c r="I100" s="38"/>
      <c r="J100" s="38"/>
      <c r="K100" s="38"/>
    </row>
    <row r="101" spans="1:11" ht="15.75" customHeight="1">
      <c r="A101" s="37"/>
      <c r="B101" s="37"/>
      <c r="D101" s="37"/>
      <c r="E101" s="34"/>
      <c r="F101" s="34"/>
      <c r="G101" s="34"/>
      <c r="H101" s="38"/>
      <c r="I101" s="38"/>
      <c r="J101" s="38"/>
      <c r="K101" s="38"/>
    </row>
    <row r="102" spans="1:11" ht="15.75" customHeight="1">
      <c r="A102" s="37"/>
      <c r="B102" s="37"/>
      <c r="D102" s="37"/>
      <c r="E102" s="34"/>
      <c r="F102" s="34"/>
      <c r="G102" s="34"/>
      <c r="H102" s="38"/>
      <c r="I102" s="38"/>
      <c r="J102" s="38"/>
      <c r="K102" s="38"/>
    </row>
    <row r="103" spans="1:11" ht="15.75" customHeight="1">
      <c r="A103" s="37"/>
      <c r="B103" s="37"/>
      <c r="D103" s="37"/>
      <c r="E103" s="34"/>
      <c r="F103" s="34"/>
      <c r="G103" s="34"/>
      <c r="H103" s="38"/>
      <c r="I103" s="38"/>
      <c r="J103" s="38"/>
      <c r="K103" s="38"/>
    </row>
    <row r="104" spans="1:11" ht="15.75" customHeight="1">
      <c r="A104" s="37"/>
      <c r="B104" s="37"/>
      <c r="D104" s="37"/>
      <c r="E104" s="34"/>
      <c r="F104" s="34"/>
      <c r="G104" s="34"/>
      <c r="H104" s="38"/>
      <c r="I104" s="38"/>
      <c r="J104" s="38"/>
      <c r="K104" s="38"/>
    </row>
    <row r="105" spans="1:11" ht="15.75" customHeight="1">
      <c r="A105" s="37"/>
      <c r="B105" s="37"/>
      <c r="D105" s="37"/>
      <c r="E105" s="34"/>
      <c r="F105" s="34"/>
      <c r="G105" s="34"/>
      <c r="H105" s="38"/>
      <c r="I105" s="38"/>
      <c r="J105" s="38"/>
      <c r="K105" s="38"/>
    </row>
    <row r="106" spans="1:11" ht="15.75" customHeight="1">
      <c r="A106" s="37"/>
      <c r="B106" s="37"/>
      <c r="D106" s="37"/>
      <c r="E106" s="34"/>
      <c r="F106" s="34"/>
      <c r="G106" s="34"/>
      <c r="H106" s="38"/>
      <c r="I106" s="38"/>
      <c r="J106" s="38"/>
      <c r="K106" s="38"/>
    </row>
    <row r="107" spans="1:11" ht="15.75" customHeight="1">
      <c r="A107" s="37"/>
      <c r="B107" s="37"/>
      <c r="D107" s="37"/>
      <c r="E107" s="34"/>
      <c r="F107" s="34"/>
      <c r="G107" s="34"/>
      <c r="H107" s="38"/>
      <c r="I107" s="38"/>
      <c r="J107" s="38"/>
      <c r="K107" s="38"/>
    </row>
    <row r="108" spans="1:11" ht="15.75" customHeight="1">
      <c r="A108" s="37"/>
      <c r="B108" s="37"/>
      <c r="D108" s="37"/>
      <c r="E108" s="34"/>
      <c r="F108" s="34"/>
      <c r="G108" s="34"/>
      <c r="H108" s="38"/>
      <c r="I108" s="38"/>
      <c r="J108" s="38"/>
      <c r="K108" s="38"/>
    </row>
    <row r="109" spans="1:11" ht="15.75" customHeight="1">
      <c r="A109" s="37"/>
      <c r="B109" s="37"/>
      <c r="D109" s="37"/>
      <c r="E109" s="34"/>
      <c r="F109" s="34"/>
      <c r="G109" s="34"/>
      <c r="H109" s="38"/>
      <c r="I109" s="38"/>
      <c r="J109" s="38"/>
      <c r="K109" s="38"/>
    </row>
    <row r="110" spans="1:11" ht="15.75" customHeight="1">
      <c r="A110" s="37"/>
      <c r="B110" s="37"/>
      <c r="D110" s="37"/>
      <c r="E110" s="34"/>
      <c r="F110" s="34"/>
      <c r="G110" s="34"/>
      <c r="H110" s="38"/>
      <c r="I110" s="38"/>
      <c r="J110" s="38"/>
      <c r="K110" s="38"/>
    </row>
    <row r="111" spans="1:11" ht="15.75" customHeight="1">
      <c r="A111" s="37"/>
      <c r="B111" s="37"/>
      <c r="D111" s="37"/>
      <c r="E111" s="34"/>
      <c r="F111" s="34"/>
      <c r="G111" s="34"/>
      <c r="H111" s="38"/>
      <c r="I111" s="38"/>
      <c r="J111" s="38"/>
      <c r="K111" s="38"/>
    </row>
    <row r="112" spans="1:11" ht="15.75" customHeight="1">
      <c r="A112" s="37"/>
      <c r="B112" s="37"/>
      <c r="D112" s="37"/>
      <c r="E112" s="34"/>
      <c r="F112" s="34"/>
      <c r="G112" s="34"/>
      <c r="H112" s="38"/>
      <c r="I112" s="38"/>
      <c r="J112" s="38"/>
      <c r="K112" s="38"/>
    </row>
    <row r="113" spans="1:11" ht="15.75" customHeight="1">
      <c r="A113" s="37"/>
      <c r="B113" s="37"/>
      <c r="D113" s="37"/>
      <c r="E113" s="34"/>
      <c r="F113" s="34"/>
      <c r="G113" s="34"/>
      <c r="H113" s="38"/>
      <c r="I113" s="38"/>
      <c r="J113" s="38"/>
      <c r="K113" s="38"/>
    </row>
    <row r="114" spans="1:11" ht="15.75" customHeight="1">
      <c r="A114" s="37"/>
      <c r="B114" s="37"/>
      <c r="D114" s="37"/>
      <c r="E114" s="34"/>
      <c r="F114" s="34"/>
      <c r="G114" s="34"/>
      <c r="H114" s="38"/>
      <c r="I114" s="38"/>
      <c r="J114" s="38"/>
      <c r="K114" s="38"/>
    </row>
    <row r="115" spans="1:11" ht="15.75" customHeight="1">
      <c r="A115" s="37"/>
      <c r="B115" s="37"/>
      <c r="D115" s="37"/>
      <c r="E115" s="34"/>
      <c r="F115" s="34"/>
      <c r="G115" s="34"/>
      <c r="H115" s="38"/>
      <c r="I115" s="38"/>
      <c r="J115" s="38"/>
      <c r="K115" s="38"/>
    </row>
    <row r="116" spans="1:11" ht="15.75" customHeight="1">
      <c r="A116" s="37"/>
      <c r="B116" s="37"/>
      <c r="D116" s="37"/>
      <c r="E116" s="34"/>
      <c r="F116" s="34"/>
      <c r="G116" s="34"/>
      <c r="H116" s="38"/>
      <c r="I116" s="38"/>
      <c r="J116" s="38"/>
      <c r="K116" s="38"/>
    </row>
    <row r="117" spans="1:11" ht="15.75" customHeight="1">
      <c r="A117" s="37"/>
      <c r="B117" s="37"/>
      <c r="D117" s="37"/>
      <c r="E117" s="34"/>
      <c r="F117" s="34"/>
      <c r="G117" s="34"/>
      <c r="H117" s="38"/>
      <c r="I117" s="38"/>
      <c r="J117" s="38"/>
      <c r="K117" s="38"/>
    </row>
    <row r="118" spans="1:11" ht="15.75" customHeight="1">
      <c r="A118" s="37"/>
      <c r="B118" s="37"/>
      <c r="D118" s="37"/>
      <c r="E118" s="34"/>
      <c r="F118" s="34"/>
      <c r="G118" s="34"/>
      <c r="H118" s="38"/>
      <c r="I118" s="38"/>
      <c r="J118" s="38"/>
      <c r="K118" s="38"/>
    </row>
    <row r="119" spans="1:11" ht="15.75" customHeight="1">
      <c r="A119" s="37"/>
      <c r="B119" s="37"/>
      <c r="D119" s="37"/>
      <c r="E119" s="34"/>
      <c r="F119" s="34"/>
      <c r="G119" s="34"/>
      <c r="H119" s="38"/>
      <c r="I119" s="38"/>
      <c r="J119" s="38"/>
      <c r="K119" s="38"/>
    </row>
    <row r="120" spans="1:11" ht="15.75" customHeight="1">
      <c r="A120" s="37"/>
      <c r="B120" s="37"/>
      <c r="D120" s="37"/>
      <c r="E120" s="34"/>
      <c r="F120" s="34"/>
      <c r="G120" s="34"/>
      <c r="H120" s="38"/>
      <c r="I120" s="38"/>
      <c r="J120" s="38"/>
      <c r="K120" s="38"/>
    </row>
    <row r="121" spans="1:11" ht="15.75" customHeight="1">
      <c r="A121" s="37"/>
      <c r="B121" s="37"/>
      <c r="D121" s="37"/>
      <c r="E121" s="34"/>
      <c r="F121" s="34"/>
      <c r="G121" s="34"/>
      <c r="H121" s="38"/>
      <c r="I121" s="38"/>
      <c r="J121" s="38"/>
      <c r="K121" s="38"/>
    </row>
    <row r="122" spans="1:11" ht="15.75" customHeight="1">
      <c r="A122" s="37"/>
      <c r="B122" s="37"/>
      <c r="D122" s="37"/>
      <c r="E122" s="34"/>
      <c r="F122" s="34"/>
      <c r="G122" s="34"/>
      <c r="H122" s="38"/>
      <c r="I122" s="38"/>
      <c r="J122" s="38"/>
      <c r="K122" s="38"/>
    </row>
    <row r="123" spans="1:11" ht="15.75" customHeight="1">
      <c r="A123" s="37"/>
      <c r="B123" s="37"/>
      <c r="D123" s="37"/>
      <c r="E123" s="34"/>
      <c r="F123" s="34"/>
      <c r="G123" s="34"/>
      <c r="H123" s="38"/>
      <c r="I123" s="38"/>
      <c r="J123" s="38"/>
      <c r="K123" s="38"/>
    </row>
    <row r="124" spans="1:11" ht="15.75" customHeight="1">
      <c r="A124" s="37"/>
      <c r="B124" s="37"/>
      <c r="D124" s="37"/>
      <c r="E124" s="34"/>
      <c r="F124" s="34"/>
      <c r="G124" s="34"/>
      <c r="H124" s="38"/>
      <c r="I124" s="38"/>
      <c r="J124" s="38"/>
      <c r="K124" s="38"/>
    </row>
    <row r="125" spans="1:11" ht="15.75" customHeight="1">
      <c r="A125" s="37"/>
      <c r="B125" s="37"/>
      <c r="D125" s="37"/>
      <c r="E125" s="34"/>
      <c r="F125" s="34"/>
      <c r="G125" s="34"/>
      <c r="H125" s="38"/>
      <c r="I125" s="38"/>
      <c r="J125" s="38"/>
      <c r="K125" s="38"/>
    </row>
    <row r="126" spans="1:11" ht="15.75" customHeight="1">
      <c r="A126" s="37"/>
      <c r="B126" s="37"/>
      <c r="D126" s="37"/>
      <c r="E126" s="34"/>
      <c r="F126" s="34"/>
      <c r="G126" s="34"/>
      <c r="H126" s="38"/>
      <c r="I126" s="38"/>
      <c r="J126" s="38"/>
      <c r="K126" s="38"/>
    </row>
    <row r="127" spans="1:11" ht="15.75" customHeight="1">
      <c r="A127" s="37"/>
      <c r="B127" s="37"/>
      <c r="D127" s="37"/>
      <c r="E127" s="34"/>
      <c r="F127" s="34"/>
      <c r="G127" s="34"/>
      <c r="H127" s="38"/>
      <c r="I127" s="38"/>
      <c r="J127" s="38"/>
      <c r="K127" s="38"/>
    </row>
    <row r="128" spans="1:11" ht="15.75" customHeight="1">
      <c r="A128" s="37"/>
      <c r="B128" s="37"/>
      <c r="D128" s="37"/>
      <c r="E128" s="34"/>
      <c r="F128" s="34"/>
      <c r="G128" s="34"/>
      <c r="H128" s="38"/>
      <c r="I128" s="38"/>
      <c r="J128" s="38"/>
      <c r="K128" s="38"/>
    </row>
    <row r="129" spans="1:11" ht="15.75" customHeight="1">
      <c r="A129" s="37"/>
      <c r="B129" s="37"/>
      <c r="D129" s="37"/>
      <c r="E129" s="34"/>
      <c r="F129" s="34"/>
      <c r="G129" s="34"/>
      <c r="H129" s="38"/>
      <c r="I129" s="38"/>
      <c r="J129" s="38"/>
      <c r="K129" s="38"/>
    </row>
    <row r="130" spans="1:11" ht="15.75" customHeight="1">
      <c r="A130" s="37"/>
      <c r="B130" s="37"/>
      <c r="D130" s="37"/>
      <c r="E130" s="34"/>
      <c r="F130" s="34"/>
      <c r="G130" s="34"/>
      <c r="H130" s="38"/>
      <c r="I130" s="38"/>
      <c r="J130" s="38"/>
      <c r="K130" s="38"/>
    </row>
    <row r="131" spans="1:11" ht="15.75" customHeight="1">
      <c r="A131" s="37"/>
      <c r="B131" s="37"/>
      <c r="D131" s="37"/>
      <c r="E131" s="34"/>
      <c r="F131" s="34"/>
      <c r="G131" s="34"/>
      <c r="H131" s="38"/>
      <c r="I131" s="38"/>
      <c r="J131" s="38"/>
      <c r="K131" s="38"/>
    </row>
    <row r="132" spans="1:11" ht="15.75" customHeight="1">
      <c r="A132" s="37"/>
      <c r="B132" s="37"/>
      <c r="D132" s="37"/>
      <c r="E132" s="34"/>
      <c r="F132" s="34"/>
      <c r="G132" s="34"/>
      <c r="H132" s="38"/>
      <c r="I132" s="38"/>
      <c r="J132" s="38"/>
      <c r="K132" s="38"/>
    </row>
    <row r="133" spans="1:11" ht="15.75" customHeight="1">
      <c r="A133" s="37"/>
      <c r="B133" s="37"/>
      <c r="D133" s="37"/>
      <c r="E133" s="34"/>
      <c r="F133" s="34"/>
      <c r="G133" s="34"/>
      <c r="H133" s="38"/>
      <c r="I133" s="38"/>
      <c r="J133" s="38"/>
      <c r="K133" s="38"/>
    </row>
    <row r="134" spans="1:11" ht="15.75" customHeight="1">
      <c r="A134" s="37"/>
      <c r="B134" s="37"/>
      <c r="D134" s="37"/>
      <c r="E134" s="34"/>
      <c r="F134" s="34"/>
      <c r="G134" s="34"/>
      <c r="H134" s="38"/>
      <c r="I134" s="38"/>
      <c r="J134" s="38"/>
      <c r="K134" s="38"/>
    </row>
    <row r="135" spans="1:11" ht="15.75" customHeight="1">
      <c r="A135" s="37"/>
      <c r="B135" s="37"/>
      <c r="D135" s="37"/>
      <c r="E135" s="34"/>
      <c r="F135" s="34"/>
      <c r="G135" s="34"/>
      <c r="H135" s="38"/>
      <c r="I135" s="38"/>
      <c r="J135" s="38"/>
      <c r="K135" s="38"/>
    </row>
    <row r="136" spans="1:11" ht="15.75" customHeight="1">
      <c r="A136" s="37"/>
      <c r="B136" s="37"/>
      <c r="D136" s="37"/>
      <c r="E136" s="34"/>
      <c r="F136" s="34"/>
      <c r="G136" s="34"/>
      <c r="H136" s="38"/>
      <c r="I136" s="38"/>
      <c r="J136" s="38"/>
      <c r="K136" s="38"/>
    </row>
    <row r="137" spans="1:11" ht="15.75" customHeight="1">
      <c r="A137" s="37"/>
      <c r="B137" s="37"/>
      <c r="D137" s="37"/>
      <c r="E137" s="34"/>
      <c r="F137" s="34"/>
      <c r="G137" s="34"/>
      <c r="H137" s="38"/>
      <c r="I137" s="38"/>
      <c r="J137" s="38"/>
      <c r="K137" s="38"/>
    </row>
    <row r="138" spans="1:11" ht="15.75" customHeight="1">
      <c r="A138" s="37"/>
      <c r="B138" s="37"/>
      <c r="D138" s="37"/>
      <c r="E138" s="34"/>
      <c r="F138" s="34"/>
      <c r="G138" s="34"/>
      <c r="H138" s="38"/>
      <c r="I138" s="38"/>
      <c r="J138" s="38"/>
      <c r="K138" s="38"/>
    </row>
    <row r="139" spans="1:11" ht="15.75" customHeight="1">
      <c r="A139" s="37"/>
      <c r="B139" s="37"/>
      <c r="D139" s="37"/>
      <c r="E139" s="34"/>
      <c r="F139" s="34"/>
      <c r="G139" s="34"/>
      <c r="H139" s="38"/>
      <c r="I139" s="38"/>
      <c r="J139" s="38"/>
      <c r="K139" s="38"/>
    </row>
    <row r="140" spans="1:11" ht="15.75" customHeight="1">
      <c r="A140" s="37"/>
      <c r="B140" s="37"/>
      <c r="D140" s="37"/>
      <c r="E140" s="34"/>
      <c r="F140" s="34"/>
      <c r="G140" s="34"/>
      <c r="H140" s="38"/>
      <c r="I140" s="38"/>
      <c r="J140" s="38"/>
      <c r="K140" s="38"/>
    </row>
    <row r="141" spans="1:11" ht="15.75" customHeight="1">
      <c r="A141" s="37"/>
      <c r="B141" s="37"/>
      <c r="D141" s="37"/>
      <c r="E141" s="34"/>
      <c r="F141" s="34"/>
      <c r="G141" s="34"/>
      <c r="H141" s="38"/>
      <c r="I141" s="38"/>
      <c r="J141" s="38"/>
      <c r="K141" s="38"/>
    </row>
    <row r="142" spans="1:11" ht="15.75" customHeight="1">
      <c r="A142" s="37"/>
      <c r="B142" s="37"/>
      <c r="D142" s="37"/>
      <c r="E142" s="34"/>
      <c r="F142" s="34"/>
      <c r="G142" s="34"/>
      <c r="H142" s="38"/>
      <c r="I142" s="38"/>
      <c r="J142" s="38"/>
      <c r="K142" s="38"/>
    </row>
    <row r="143" spans="1:11" ht="15.75" customHeight="1">
      <c r="A143" s="37"/>
      <c r="B143" s="37"/>
      <c r="D143" s="37"/>
      <c r="E143" s="34"/>
      <c r="F143" s="34"/>
      <c r="G143" s="34"/>
      <c r="H143" s="38"/>
      <c r="I143" s="38"/>
      <c r="J143" s="38"/>
      <c r="K143" s="38"/>
    </row>
    <row r="144" spans="1:11" ht="15.75" customHeight="1">
      <c r="A144" s="37"/>
      <c r="B144" s="37"/>
      <c r="D144" s="37"/>
      <c r="E144" s="34"/>
      <c r="F144" s="34"/>
      <c r="G144" s="34"/>
      <c r="H144" s="38"/>
      <c r="I144" s="38"/>
      <c r="J144" s="38"/>
      <c r="K144" s="38"/>
    </row>
    <row r="145" spans="1:11" ht="15.75" customHeight="1">
      <c r="A145" s="37"/>
      <c r="B145" s="37"/>
      <c r="D145" s="37"/>
      <c r="E145" s="34"/>
      <c r="F145" s="34"/>
      <c r="G145" s="34"/>
      <c r="H145" s="38"/>
      <c r="I145" s="38"/>
      <c r="J145" s="38"/>
      <c r="K145" s="38"/>
    </row>
    <row r="146" spans="1:11" ht="15.75" customHeight="1">
      <c r="A146" s="37"/>
      <c r="B146" s="37"/>
      <c r="D146" s="37"/>
      <c r="E146" s="34"/>
      <c r="F146" s="34"/>
      <c r="G146" s="34"/>
      <c r="H146" s="38"/>
      <c r="I146" s="38"/>
      <c r="J146" s="38"/>
      <c r="K146" s="38"/>
    </row>
    <row r="147" spans="1:11" ht="15.75" customHeight="1">
      <c r="A147" s="37"/>
      <c r="B147" s="37"/>
      <c r="D147" s="37"/>
      <c r="E147" s="34"/>
      <c r="F147" s="34"/>
      <c r="G147" s="34"/>
      <c r="H147" s="38"/>
      <c r="I147" s="38"/>
      <c r="J147" s="38"/>
      <c r="K147" s="38"/>
    </row>
    <row r="148" spans="1:11" ht="15.75" customHeight="1">
      <c r="A148" s="37"/>
      <c r="B148" s="37"/>
      <c r="D148" s="37"/>
      <c r="E148" s="34"/>
      <c r="F148" s="34"/>
      <c r="G148" s="34"/>
      <c r="H148" s="38"/>
      <c r="I148" s="38"/>
      <c r="J148" s="38"/>
      <c r="K148" s="38"/>
    </row>
    <row r="149" spans="1:11" ht="15.75" customHeight="1">
      <c r="A149" s="37"/>
      <c r="B149" s="37"/>
      <c r="D149" s="37"/>
      <c r="E149" s="34"/>
      <c r="F149" s="34"/>
      <c r="G149" s="34"/>
      <c r="H149" s="38"/>
      <c r="I149" s="38"/>
      <c r="J149" s="38"/>
      <c r="K149" s="38"/>
    </row>
    <row r="150" spans="1:11" ht="15.75" customHeight="1">
      <c r="A150" s="37"/>
      <c r="B150" s="37"/>
      <c r="D150" s="37"/>
      <c r="E150" s="34"/>
      <c r="F150" s="34"/>
      <c r="G150" s="34"/>
      <c r="H150" s="38"/>
      <c r="I150" s="38"/>
      <c r="J150" s="38"/>
      <c r="K150" s="38"/>
    </row>
    <row r="151" spans="1:11" ht="15.75" customHeight="1">
      <c r="A151" s="37"/>
      <c r="B151" s="37"/>
      <c r="D151" s="37"/>
      <c r="E151" s="34"/>
      <c r="F151" s="34"/>
      <c r="G151" s="34"/>
      <c r="H151" s="38"/>
      <c r="I151" s="38"/>
      <c r="J151" s="38"/>
      <c r="K151" s="38"/>
    </row>
    <row r="152" spans="1:11" ht="15.75" customHeight="1">
      <c r="A152" s="37"/>
      <c r="B152" s="37"/>
      <c r="D152" s="37"/>
      <c r="E152" s="34"/>
      <c r="F152" s="34"/>
      <c r="G152" s="34"/>
      <c r="H152" s="38"/>
      <c r="I152" s="38"/>
      <c r="J152" s="38"/>
      <c r="K152" s="38"/>
    </row>
    <row r="153" spans="1:11" ht="15.75" customHeight="1">
      <c r="A153" s="37"/>
      <c r="B153" s="37"/>
      <c r="D153" s="37"/>
      <c r="E153" s="34"/>
      <c r="F153" s="34"/>
      <c r="G153" s="34"/>
      <c r="H153" s="38"/>
      <c r="I153" s="38"/>
      <c r="J153" s="38"/>
      <c r="K153" s="38"/>
    </row>
    <row r="154" spans="1:11" ht="15.75" customHeight="1">
      <c r="A154" s="37"/>
      <c r="B154" s="37"/>
      <c r="D154" s="37"/>
      <c r="E154" s="34"/>
      <c r="F154" s="34"/>
      <c r="G154" s="34"/>
      <c r="H154" s="38"/>
      <c r="I154" s="38"/>
      <c r="J154" s="38"/>
      <c r="K154" s="38"/>
    </row>
    <row r="155" spans="1:11" ht="15.75" customHeight="1">
      <c r="A155" s="37"/>
      <c r="B155" s="37"/>
      <c r="D155" s="37"/>
      <c r="E155" s="34"/>
      <c r="F155" s="34"/>
      <c r="G155" s="34"/>
      <c r="H155" s="38"/>
      <c r="I155" s="38"/>
      <c r="J155" s="38"/>
      <c r="K155" s="38"/>
    </row>
    <row r="156" spans="1:11" ht="15.75" customHeight="1">
      <c r="A156" s="37"/>
      <c r="B156" s="37"/>
      <c r="D156" s="37"/>
      <c r="E156" s="34"/>
      <c r="F156" s="34"/>
      <c r="G156" s="34"/>
      <c r="H156" s="38"/>
      <c r="I156" s="38"/>
      <c r="J156" s="38"/>
      <c r="K156" s="38"/>
    </row>
    <row r="157" spans="1:11" ht="15.75" customHeight="1">
      <c r="A157" s="37"/>
      <c r="B157" s="37"/>
      <c r="D157" s="37"/>
      <c r="E157" s="34"/>
      <c r="F157" s="34"/>
      <c r="G157" s="34"/>
      <c r="H157" s="38"/>
      <c r="I157" s="38"/>
      <c r="J157" s="38"/>
      <c r="K157" s="38"/>
    </row>
    <row r="158" spans="1:11" ht="15.75" customHeight="1">
      <c r="A158" s="37"/>
      <c r="B158" s="37"/>
      <c r="D158" s="37"/>
      <c r="E158" s="34"/>
      <c r="F158" s="34"/>
      <c r="G158" s="34"/>
      <c r="H158" s="38"/>
      <c r="I158" s="38"/>
      <c r="J158" s="38"/>
      <c r="K158" s="38"/>
    </row>
    <row r="159" spans="1:11" ht="15.75" customHeight="1">
      <c r="A159" s="37"/>
      <c r="B159" s="37"/>
      <c r="D159" s="37"/>
      <c r="E159" s="34"/>
      <c r="F159" s="34"/>
      <c r="G159" s="34"/>
      <c r="H159" s="38"/>
      <c r="I159" s="38"/>
      <c r="J159" s="38"/>
      <c r="K159" s="38"/>
    </row>
    <row r="160" spans="1:11" ht="15.75" customHeight="1">
      <c r="A160" s="37"/>
      <c r="B160" s="37"/>
      <c r="D160" s="37"/>
      <c r="E160" s="34"/>
      <c r="F160" s="34"/>
      <c r="G160" s="34"/>
      <c r="H160" s="38"/>
      <c r="I160" s="38"/>
      <c r="J160" s="38"/>
      <c r="K160" s="38"/>
    </row>
    <row r="161" spans="1:11" ht="15.75" customHeight="1">
      <c r="A161" s="37"/>
      <c r="B161" s="37"/>
      <c r="D161" s="37"/>
      <c r="E161" s="34"/>
      <c r="F161" s="34"/>
      <c r="G161" s="34"/>
      <c r="H161" s="38"/>
      <c r="I161" s="38"/>
      <c r="J161" s="38"/>
      <c r="K161" s="38"/>
    </row>
    <row r="162" spans="1:11" ht="15.75" customHeight="1">
      <c r="A162" s="37"/>
      <c r="B162" s="37"/>
      <c r="D162" s="37"/>
      <c r="E162" s="34"/>
      <c r="F162" s="34"/>
      <c r="G162" s="34"/>
      <c r="H162" s="38"/>
      <c r="I162" s="38"/>
      <c r="J162" s="38"/>
      <c r="K162" s="38"/>
    </row>
    <row r="163" spans="1:11" ht="15.75" customHeight="1">
      <c r="A163" s="37"/>
      <c r="B163" s="37"/>
      <c r="D163" s="37"/>
      <c r="E163" s="34"/>
      <c r="F163" s="34"/>
      <c r="G163" s="34"/>
      <c r="H163" s="38"/>
      <c r="I163" s="38"/>
      <c r="J163" s="38"/>
      <c r="K163" s="38"/>
    </row>
    <row r="164" spans="1:11" ht="15.75" customHeight="1">
      <c r="A164" s="37"/>
      <c r="B164" s="37"/>
      <c r="D164" s="37"/>
      <c r="E164" s="34"/>
      <c r="F164" s="34"/>
      <c r="G164" s="34"/>
      <c r="H164" s="38"/>
      <c r="I164" s="38"/>
      <c r="J164" s="38"/>
      <c r="K164" s="38"/>
    </row>
    <row r="165" spans="1:11" ht="15.75" customHeight="1">
      <c r="A165" s="37"/>
      <c r="B165" s="37"/>
      <c r="D165" s="37"/>
      <c r="E165" s="34"/>
      <c r="F165" s="34"/>
      <c r="G165" s="34"/>
      <c r="H165" s="38"/>
      <c r="I165" s="38"/>
      <c r="J165" s="38"/>
      <c r="K165" s="38"/>
    </row>
    <row r="166" spans="1:11" ht="15.75" customHeight="1">
      <c r="A166" s="37"/>
      <c r="B166" s="37"/>
      <c r="D166" s="37"/>
      <c r="E166" s="34"/>
      <c r="F166" s="34"/>
      <c r="G166" s="34"/>
      <c r="H166" s="38"/>
      <c r="I166" s="38"/>
      <c r="J166" s="38"/>
      <c r="K166" s="38"/>
    </row>
    <row r="167" spans="1:11" ht="15.75" customHeight="1">
      <c r="A167" s="37"/>
      <c r="B167" s="37"/>
      <c r="D167" s="37"/>
      <c r="E167" s="34"/>
      <c r="F167" s="34"/>
      <c r="G167" s="34"/>
      <c r="H167" s="38"/>
      <c r="I167" s="38"/>
      <c r="J167" s="38"/>
      <c r="K167" s="38"/>
    </row>
    <row r="168" spans="1:11" ht="15.75" customHeight="1">
      <c r="A168" s="37"/>
      <c r="B168" s="37"/>
      <c r="D168" s="37"/>
      <c r="E168" s="34"/>
      <c r="F168" s="34"/>
      <c r="G168" s="34"/>
      <c r="H168" s="38"/>
      <c r="I168" s="38"/>
      <c r="J168" s="38"/>
      <c r="K168" s="38"/>
    </row>
    <row r="169" spans="1:11" ht="15.75" customHeight="1">
      <c r="A169" s="37"/>
      <c r="B169" s="37"/>
      <c r="D169" s="37"/>
      <c r="E169" s="34"/>
      <c r="F169" s="34"/>
      <c r="G169" s="34"/>
      <c r="H169" s="38"/>
      <c r="I169" s="38"/>
      <c r="J169" s="38"/>
      <c r="K169" s="38"/>
    </row>
    <row r="170" spans="1:11" ht="15.75" customHeight="1">
      <c r="A170" s="37"/>
      <c r="B170" s="37"/>
      <c r="D170" s="37"/>
      <c r="E170" s="34"/>
      <c r="F170" s="34"/>
      <c r="G170" s="34"/>
      <c r="H170" s="38"/>
      <c r="I170" s="38"/>
      <c r="J170" s="38"/>
      <c r="K170" s="38"/>
    </row>
    <row r="171" spans="1:11" ht="15.75" customHeight="1">
      <c r="A171" s="37"/>
      <c r="B171" s="37"/>
      <c r="D171" s="37"/>
      <c r="E171" s="34"/>
      <c r="F171" s="34"/>
      <c r="G171" s="34"/>
      <c r="H171" s="38"/>
      <c r="I171" s="38"/>
      <c r="J171" s="38"/>
      <c r="K171" s="38"/>
    </row>
    <row r="172" spans="1:11" ht="15.75" customHeight="1">
      <c r="A172" s="37"/>
      <c r="B172" s="37"/>
      <c r="D172" s="37"/>
      <c r="E172" s="34"/>
      <c r="F172" s="34"/>
      <c r="G172" s="34"/>
      <c r="H172" s="38"/>
      <c r="I172" s="38"/>
      <c r="J172" s="38"/>
      <c r="K172" s="38"/>
    </row>
    <row r="173" spans="1:11" ht="15.75" customHeight="1">
      <c r="A173" s="37"/>
      <c r="B173" s="37"/>
      <c r="D173" s="37"/>
      <c r="E173" s="34"/>
      <c r="F173" s="34"/>
      <c r="G173" s="34"/>
      <c r="H173" s="38"/>
      <c r="I173" s="38"/>
      <c r="J173" s="38"/>
      <c r="K173" s="38"/>
    </row>
    <row r="174" spans="1:11" ht="15.75" customHeight="1">
      <c r="A174" s="37"/>
      <c r="B174" s="37"/>
      <c r="D174" s="37"/>
      <c r="E174" s="34"/>
      <c r="F174" s="34"/>
      <c r="G174" s="34"/>
      <c r="H174" s="38"/>
      <c r="I174" s="38"/>
      <c r="J174" s="38"/>
      <c r="K174" s="38"/>
    </row>
    <row r="175" spans="1:11" ht="15.75" customHeight="1">
      <c r="A175" s="37"/>
      <c r="B175" s="37"/>
      <c r="D175" s="37"/>
      <c r="E175" s="34"/>
      <c r="F175" s="34"/>
      <c r="G175" s="34"/>
      <c r="H175" s="38"/>
      <c r="I175" s="38"/>
      <c r="J175" s="38"/>
      <c r="K175" s="38"/>
    </row>
    <row r="176" spans="1:11" ht="15.75" customHeight="1">
      <c r="A176" s="37"/>
      <c r="B176" s="37"/>
      <c r="D176" s="37"/>
      <c r="E176" s="34"/>
      <c r="F176" s="34"/>
      <c r="G176" s="34"/>
      <c r="H176" s="38"/>
      <c r="I176" s="38"/>
      <c r="J176" s="38"/>
      <c r="K176" s="38"/>
    </row>
    <row r="177" spans="1:11" ht="15.75" customHeight="1">
      <c r="A177" s="37"/>
      <c r="B177" s="37"/>
      <c r="D177" s="37"/>
      <c r="E177" s="34"/>
      <c r="F177" s="34"/>
      <c r="G177" s="34"/>
      <c r="H177" s="38"/>
      <c r="I177" s="38"/>
      <c r="J177" s="38"/>
      <c r="K177" s="38"/>
    </row>
    <row r="178" spans="1:11" ht="15.75" customHeight="1">
      <c r="A178" s="37"/>
      <c r="B178" s="37"/>
      <c r="D178" s="37"/>
      <c r="E178" s="34"/>
      <c r="F178" s="34"/>
      <c r="G178" s="34"/>
      <c r="H178" s="38"/>
      <c r="I178" s="38"/>
      <c r="J178" s="38"/>
      <c r="K178" s="38"/>
    </row>
    <row r="179" spans="1:11" ht="15.75" customHeight="1">
      <c r="A179" s="37"/>
      <c r="B179" s="37"/>
      <c r="D179" s="37"/>
      <c r="E179" s="34"/>
      <c r="F179" s="34"/>
      <c r="G179" s="34"/>
      <c r="H179" s="38"/>
      <c r="I179" s="38"/>
      <c r="J179" s="38"/>
      <c r="K179" s="38"/>
    </row>
    <row r="180" spans="1:11" ht="15.75" customHeight="1">
      <c r="A180" s="37"/>
      <c r="B180" s="37"/>
      <c r="D180" s="37"/>
      <c r="E180" s="34"/>
      <c r="F180" s="34"/>
      <c r="G180" s="34"/>
      <c r="H180" s="38"/>
      <c r="I180" s="38"/>
      <c r="J180" s="38"/>
      <c r="K180" s="38"/>
    </row>
    <row r="181" spans="1:11" ht="15.75" customHeight="1">
      <c r="A181" s="37"/>
      <c r="B181" s="37"/>
      <c r="D181" s="37"/>
      <c r="E181" s="34"/>
      <c r="F181" s="34"/>
      <c r="G181" s="34"/>
      <c r="H181" s="38"/>
      <c r="I181" s="38"/>
      <c r="J181" s="38"/>
      <c r="K181" s="38"/>
    </row>
    <row r="182" spans="1:11" ht="15.75" customHeight="1">
      <c r="A182" s="37"/>
      <c r="B182" s="37"/>
      <c r="D182" s="37"/>
      <c r="E182" s="34"/>
      <c r="F182" s="34"/>
      <c r="G182" s="34"/>
      <c r="H182" s="38"/>
      <c r="I182" s="38"/>
      <c r="J182" s="38"/>
      <c r="K182" s="38"/>
    </row>
    <row r="183" spans="1:11" ht="15.75" customHeight="1">
      <c r="A183" s="37"/>
      <c r="B183" s="37"/>
      <c r="D183" s="37"/>
      <c r="E183" s="34"/>
      <c r="F183" s="34"/>
      <c r="G183" s="34"/>
      <c r="H183" s="38"/>
      <c r="I183" s="38"/>
      <c r="J183" s="38"/>
      <c r="K183" s="38"/>
    </row>
    <row r="184" spans="1:11" ht="15.75" customHeight="1">
      <c r="A184" s="37"/>
      <c r="B184" s="37"/>
      <c r="D184" s="37"/>
      <c r="E184" s="34"/>
      <c r="F184" s="34"/>
      <c r="G184" s="34"/>
      <c r="H184" s="38"/>
      <c r="I184" s="38"/>
      <c r="J184" s="38"/>
      <c r="K184" s="38"/>
    </row>
    <row r="185" spans="1:11" ht="15.75" customHeight="1">
      <c r="A185" s="37"/>
      <c r="B185" s="37"/>
      <c r="D185" s="37"/>
      <c r="E185" s="34"/>
      <c r="F185" s="34"/>
      <c r="G185" s="34"/>
      <c r="H185" s="38"/>
      <c r="I185" s="38"/>
      <c r="J185" s="38"/>
      <c r="K185" s="38"/>
    </row>
    <row r="186" spans="1:11" ht="15.75" customHeight="1">
      <c r="A186" s="37"/>
      <c r="B186" s="37"/>
      <c r="D186" s="37"/>
      <c r="E186" s="34"/>
      <c r="F186" s="34"/>
      <c r="G186" s="34"/>
      <c r="H186" s="38"/>
      <c r="I186" s="38"/>
      <c r="J186" s="38"/>
      <c r="K186" s="38"/>
    </row>
    <row r="187" spans="1:11" ht="15.75" customHeight="1">
      <c r="A187" s="37"/>
      <c r="B187" s="37"/>
      <c r="D187" s="37"/>
      <c r="E187" s="34"/>
      <c r="F187" s="34"/>
      <c r="G187" s="34"/>
      <c r="H187" s="38"/>
      <c r="I187" s="38"/>
      <c r="J187" s="38"/>
      <c r="K187" s="38"/>
    </row>
    <row r="188" spans="1:11" ht="15.75" customHeight="1">
      <c r="A188" s="37"/>
      <c r="B188" s="37"/>
      <c r="D188" s="37"/>
      <c r="E188" s="34"/>
      <c r="F188" s="34"/>
      <c r="G188" s="34"/>
      <c r="H188" s="38"/>
      <c r="I188" s="38"/>
      <c r="J188" s="38"/>
      <c r="K188" s="38"/>
    </row>
    <row r="189" spans="1:11" ht="15.75" customHeight="1">
      <c r="A189" s="37"/>
      <c r="B189" s="37"/>
      <c r="D189" s="37"/>
      <c r="E189" s="34"/>
      <c r="F189" s="34"/>
      <c r="G189" s="34"/>
      <c r="H189" s="38"/>
      <c r="I189" s="38"/>
      <c r="J189" s="38"/>
      <c r="K189" s="38"/>
    </row>
    <row r="190" spans="1:11" ht="15.75" customHeight="1">
      <c r="A190" s="37"/>
      <c r="B190" s="37"/>
      <c r="D190" s="37"/>
      <c r="E190" s="34"/>
      <c r="F190" s="34"/>
      <c r="G190" s="34"/>
      <c r="H190" s="38"/>
      <c r="I190" s="38"/>
      <c r="J190" s="38"/>
      <c r="K190" s="38"/>
    </row>
    <row r="191" spans="1:11" ht="15.75" customHeight="1">
      <c r="A191" s="37"/>
      <c r="B191" s="37"/>
      <c r="D191" s="37"/>
      <c r="E191" s="34"/>
      <c r="F191" s="34"/>
      <c r="G191" s="34"/>
      <c r="H191" s="38"/>
      <c r="I191" s="38"/>
      <c r="J191" s="38"/>
      <c r="K191" s="38"/>
    </row>
    <row r="192" spans="1:11" ht="15.75" customHeight="1">
      <c r="A192" s="37"/>
      <c r="B192" s="37"/>
      <c r="D192" s="37"/>
      <c r="E192" s="34"/>
      <c r="F192" s="34"/>
      <c r="G192" s="34"/>
      <c r="H192" s="38"/>
      <c r="I192" s="38"/>
      <c r="J192" s="38"/>
      <c r="K192" s="38"/>
    </row>
    <row r="193" spans="1:11" ht="15.75" customHeight="1">
      <c r="A193" s="37"/>
      <c r="B193" s="37"/>
      <c r="D193" s="37"/>
      <c r="E193" s="34"/>
      <c r="F193" s="34"/>
      <c r="G193" s="34"/>
      <c r="H193" s="38"/>
      <c r="I193" s="38"/>
      <c r="J193" s="38"/>
      <c r="K193" s="38"/>
    </row>
    <row r="194" spans="1:11" ht="15.75" customHeight="1">
      <c r="A194" s="37"/>
      <c r="B194" s="37"/>
      <c r="D194" s="37"/>
      <c r="E194" s="34"/>
      <c r="F194" s="34"/>
      <c r="G194" s="34"/>
      <c r="H194" s="38"/>
      <c r="I194" s="38"/>
      <c r="J194" s="38"/>
      <c r="K194" s="38"/>
    </row>
    <row r="195" spans="1:11" ht="15.75" customHeight="1">
      <c r="A195" s="37"/>
      <c r="B195" s="37"/>
      <c r="D195" s="37"/>
      <c r="E195" s="34"/>
      <c r="F195" s="34"/>
      <c r="G195" s="34"/>
      <c r="H195" s="38"/>
      <c r="I195" s="38"/>
      <c r="J195" s="38"/>
      <c r="K195" s="38"/>
    </row>
    <row r="196" spans="1:11" ht="15.75" customHeight="1">
      <c r="A196" s="37"/>
      <c r="B196" s="37"/>
      <c r="D196" s="37"/>
      <c r="E196" s="34"/>
      <c r="F196" s="34"/>
      <c r="G196" s="34"/>
      <c r="H196" s="38"/>
      <c r="I196" s="38"/>
      <c r="J196" s="38"/>
      <c r="K196" s="38"/>
    </row>
    <row r="197" spans="1:11" ht="15.75" customHeight="1">
      <c r="A197" s="37"/>
      <c r="B197" s="37"/>
      <c r="D197" s="37"/>
      <c r="E197" s="34"/>
      <c r="F197" s="34"/>
      <c r="G197" s="34"/>
      <c r="H197" s="38"/>
      <c r="I197" s="38"/>
      <c r="J197" s="38"/>
      <c r="K197" s="38"/>
    </row>
    <row r="198" spans="1:11" ht="15.75" customHeight="1">
      <c r="A198" s="37"/>
      <c r="B198" s="37"/>
      <c r="D198" s="37"/>
      <c r="E198" s="34"/>
      <c r="F198" s="34"/>
      <c r="G198" s="34"/>
      <c r="H198" s="38"/>
      <c r="I198" s="38"/>
      <c r="J198" s="38"/>
      <c r="K198" s="38"/>
    </row>
    <row r="199" spans="1:11" ht="15.75" customHeight="1">
      <c r="A199" s="37"/>
      <c r="B199" s="37"/>
      <c r="D199" s="37"/>
      <c r="E199" s="34"/>
      <c r="F199" s="34"/>
      <c r="G199" s="34"/>
      <c r="H199" s="38"/>
      <c r="I199" s="38"/>
      <c r="J199" s="38"/>
      <c r="K199" s="38"/>
    </row>
    <row r="200" spans="1:11" ht="15.75" customHeight="1">
      <c r="A200" s="37"/>
      <c r="B200" s="37"/>
      <c r="D200" s="37"/>
      <c r="E200" s="34"/>
      <c r="F200" s="34"/>
      <c r="G200" s="34"/>
      <c r="H200" s="38"/>
      <c r="I200" s="38"/>
      <c r="J200" s="38"/>
      <c r="K200" s="38"/>
    </row>
    <row r="201" spans="1:11" ht="15.75" customHeight="1">
      <c r="A201" s="37"/>
      <c r="B201" s="37"/>
      <c r="D201" s="37"/>
      <c r="E201" s="34"/>
      <c r="F201" s="34"/>
      <c r="G201" s="34"/>
      <c r="H201" s="38"/>
      <c r="I201" s="38"/>
      <c r="J201" s="38"/>
      <c r="K201" s="38"/>
    </row>
    <row r="202" spans="1:11" ht="15.75" customHeight="1">
      <c r="A202" s="37"/>
      <c r="B202" s="37"/>
      <c r="D202" s="37"/>
      <c r="E202" s="34"/>
      <c r="F202" s="34"/>
      <c r="G202" s="34"/>
      <c r="H202" s="38"/>
      <c r="I202" s="38"/>
      <c r="J202" s="38"/>
      <c r="K202" s="38"/>
    </row>
    <row r="203" spans="1:11" ht="15.75" customHeight="1">
      <c r="A203" s="37"/>
      <c r="B203" s="37"/>
      <c r="D203" s="37"/>
      <c r="E203" s="34"/>
      <c r="F203" s="34"/>
      <c r="G203" s="34"/>
      <c r="H203" s="38"/>
      <c r="I203" s="38"/>
      <c r="J203" s="38"/>
      <c r="K203" s="38"/>
    </row>
    <row r="204" spans="1:11" ht="15.75" customHeight="1">
      <c r="A204" s="37"/>
      <c r="B204" s="37"/>
      <c r="D204" s="37"/>
      <c r="E204" s="34"/>
      <c r="F204" s="34"/>
      <c r="G204" s="34"/>
      <c r="H204" s="38"/>
      <c r="I204" s="38"/>
      <c r="J204" s="38"/>
      <c r="K204" s="38"/>
    </row>
    <row r="205" spans="1:11" ht="15.75" customHeight="1">
      <c r="A205" s="37"/>
      <c r="B205" s="37"/>
      <c r="D205" s="37"/>
      <c r="E205" s="34"/>
      <c r="F205" s="34"/>
      <c r="G205" s="34"/>
      <c r="H205" s="38"/>
      <c r="I205" s="38"/>
      <c r="J205" s="38"/>
      <c r="K205" s="38"/>
    </row>
    <row r="206" spans="1:11" ht="15.75" customHeight="1">
      <c r="A206" s="37"/>
      <c r="B206" s="37"/>
      <c r="D206" s="37"/>
      <c r="E206" s="34"/>
      <c r="F206" s="34"/>
      <c r="G206" s="34"/>
      <c r="H206" s="38"/>
      <c r="I206" s="38"/>
      <c r="J206" s="38"/>
      <c r="K206" s="38"/>
    </row>
    <row r="207" spans="1:11" ht="15.75" customHeight="1">
      <c r="A207" s="37"/>
      <c r="B207" s="37"/>
      <c r="D207" s="37"/>
      <c r="E207" s="34"/>
      <c r="F207" s="34"/>
      <c r="G207" s="34"/>
      <c r="H207" s="38"/>
      <c r="I207" s="38"/>
      <c r="J207" s="38"/>
      <c r="K207" s="38"/>
    </row>
    <row r="208" spans="1:11" ht="15.75" customHeight="1">
      <c r="A208" s="37"/>
      <c r="B208" s="37"/>
      <c r="D208" s="37"/>
      <c r="E208" s="34"/>
      <c r="F208" s="34"/>
      <c r="G208" s="34"/>
      <c r="H208" s="38"/>
      <c r="I208" s="38"/>
      <c r="J208" s="38"/>
      <c r="K208" s="38"/>
    </row>
    <row r="209" spans="1:11" ht="15.75" customHeight="1">
      <c r="A209" s="37"/>
      <c r="B209" s="37"/>
      <c r="D209" s="37"/>
      <c r="E209" s="34"/>
      <c r="F209" s="34"/>
      <c r="G209" s="34"/>
      <c r="H209" s="38"/>
      <c r="I209" s="38"/>
      <c r="J209" s="38"/>
      <c r="K209" s="38"/>
    </row>
    <row r="210" spans="1:11" ht="15.75" customHeight="1">
      <c r="A210" s="37"/>
      <c r="B210" s="37"/>
      <c r="D210" s="37"/>
      <c r="E210" s="34"/>
      <c r="F210" s="34"/>
      <c r="G210" s="34"/>
      <c r="H210" s="38"/>
      <c r="I210" s="38"/>
      <c r="J210" s="38"/>
      <c r="K210" s="38"/>
    </row>
    <row r="211" spans="1:11" ht="15.75" customHeight="1">
      <c r="A211" s="37"/>
      <c r="B211" s="37"/>
      <c r="D211" s="37"/>
      <c r="E211" s="34"/>
      <c r="F211" s="34"/>
      <c r="G211" s="34"/>
      <c r="H211" s="38"/>
      <c r="I211" s="38"/>
      <c r="J211" s="38"/>
      <c r="K211" s="38"/>
    </row>
    <row r="212" spans="1:11" ht="15.75" customHeight="1">
      <c r="A212" s="37"/>
      <c r="B212" s="37"/>
      <c r="D212" s="37"/>
      <c r="E212" s="34"/>
      <c r="F212" s="34"/>
      <c r="G212" s="34"/>
      <c r="H212" s="38"/>
      <c r="I212" s="38"/>
      <c r="J212" s="38"/>
      <c r="K212" s="38"/>
    </row>
    <row r="213" spans="1:11" ht="15.75" customHeight="1">
      <c r="A213" s="37"/>
      <c r="B213" s="37"/>
      <c r="D213" s="37"/>
      <c r="E213" s="34"/>
      <c r="F213" s="34"/>
      <c r="G213" s="34"/>
      <c r="H213" s="38"/>
      <c r="I213" s="38"/>
      <c r="J213" s="38"/>
      <c r="K213" s="38"/>
    </row>
    <row r="214" spans="1:11" ht="15.75" customHeight="1">
      <c r="A214" s="37"/>
      <c r="B214" s="37"/>
      <c r="D214" s="37"/>
      <c r="E214" s="34"/>
      <c r="F214" s="34"/>
      <c r="G214" s="34"/>
      <c r="H214" s="38"/>
      <c r="I214" s="38"/>
      <c r="J214" s="38"/>
      <c r="K214" s="38"/>
    </row>
    <row r="215" spans="1:11" ht="15.75" customHeight="1">
      <c r="A215" s="37"/>
      <c r="B215" s="37"/>
      <c r="D215" s="37"/>
      <c r="E215" s="34"/>
      <c r="F215" s="34"/>
      <c r="G215" s="34"/>
      <c r="H215" s="38"/>
      <c r="I215" s="38"/>
      <c r="J215" s="38"/>
      <c r="K215" s="38"/>
    </row>
    <row r="216" spans="1:11" ht="15.75" customHeight="1">
      <c r="A216" s="37"/>
      <c r="B216" s="37"/>
      <c r="D216" s="37"/>
      <c r="E216" s="34"/>
      <c r="F216" s="34"/>
      <c r="G216" s="34"/>
      <c r="H216" s="38"/>
      <c r="I216" s="38"/>
      <c r="J216" s="38"/>
      <c r="K216" s="38"/>
    </row>
    <row r="217" spans="1:11" ht="15.75" customHeight="1">
      <c r="A217" s="37"/>
      <c r="B217" s="37"/>
      <c r="D217" s="37"/>
      <c r="E217" s="34"/>
      <c r="F217" s="34"/>
      <c r="G217" s="34"/>
      <c r="H217" s="38"/>
      <c r="I217" s="38"/>
      <c r="J217" s="38"/>
      <c r="K217" s="38"/>
    </row>
    <row r="218" spans="1:11" ht="15.75" customHeight="1">
      <c r="A218" s="37"/>
      <c r="B218" s="37"/>
      <c r="D218" s="37"/>
      <c r="E218" s="34"/>
      <c r="F218" s="34"/>
      <c r="G218" s="34"/>
      <c r="H218" s="38"/>
      <c r="I218" s="38"/>
      <c r="J218" s="38"/>
      <c r="K218" s="38"/>
    </row>
    <row r="219" spans="1:11" ht="15.75" customHeight="1">
      <c r="A219" s="37"/>
      <c r="B219" s="37"/>
      <c r="D219" s="37"/>
      <c r="E219" s="34"/>
      <c r="F219" s="34"/>
      <c r="G219" s="34"/>
      <c r="H219" s="38"/>
      <c r="I219" s="38"/>
      <c r="J219" s="38"/>
      <c r="K219" s="38"/>
    </row>
    <row r="220" spans="1:11" ht="15.75" customHeight="1">
      <c r="A220" s="37"/>
      <c r="B220" s="37"/>
      <c r="D220" s="37"/>
      <c r="E220" s="34"/>
      <c r="F220" s="34"/>
      <c r="G220" s="34"/>
      <c r="H220" s="38"/>
      <c r="I220" s="38"/>
      <c r="J220" s="38"/>
      <c r="K220" s="38"/>
    </row>
    <row r="221" spans="1:11" ht="15.75" customHeight="1">
      <c r="A221" s="37"/>
      <c r="B221" s="37"/>
      <c r="D221" s="37"/>
      <c r="E221" s="34"/>
      <c r="F221" s="34"/>
      <c r="G221" s="34"/>
      <c r="H221" s="38"/>
      <c r="I221" s="38"/>
      <c r="J221" s="38"/>
      <c r="K221" s="38"/>
    </row>
    <row r="222" spans="1:11" ht="15.75" customHeight="1">
      <c r="A222" s="37"/>
      <c r="B222" s="37"/>
      <c r="D222" s="37"/>
      <c r="E222" s="34"/>
      <c r="F222" s="34"/>
      <c r="G222" s="34"/>
      <c r="H222" s="38"/>
      <c r="I222" s="38"/>
      <c r="J222" s="38"/>
      <c r="K222" s="38"/>
    </row>
    <row r="223" spans="1:11" ht="15.75" customHeight="1">
      <c r="A223" s="37"/>
      <c r="B223" s="37"/>
      <c r="D223" s="37"/>
      <c r="E223" s="34"/>
      <c r="F223" s="34"/>
      <c r="G223" s="34"/>
      <c r="H223" s="38"/>
      <c r="I223" s="38"/>
      <c r="J223" s="38"/>
      <c r="K223" s="38"/>
    </row>
    <row r="224" spans="1:11" ht="15.75" customHeight="1">
      <c r="A224" s="37"/>
      <c r="B224" s="37"/>
      <c r="D224" s="37"/>
      <c r="E224" s="34"/>
      <c r="F224" s="34"/>
      <c r="G224" s="34"/>
      <c r="H224" s="38"/>
      <c r="I224" s="38"/>
      <c r="J224" s="38"/>
      <c r="K224" s="38"/>
    </row>
    <row r="225" spans="1:11" ht="15.75" customHeight="1">
      <c r="A225" s="37"/>
      <c r="B225" s="37"/>
      <c r="D225" s="37"/>
      <c r="E225" s="34"/>
      <c r="F225" s="34"/>
      <c r="G225" s="34"/>
      <c r="H225" s="38"/>
      <c r="I225" s="38"/>
      <c r="J225" s="38"/>
      <c r="K225" s="38"/>
    </row>
    <row r="226" spans="1:11" ht="15.75" customHeight="1">
      <c r="A226" s="37"/>
      <c r="B226" s="37"/>
      <c r="D226" s="37"/>
      <c r="E226" s="34"/>
      <c r="F226" s="34"/>
      <c r="G226" s="34"/>
      <c r="H226" s="38"/>
      <c r="I226" s="38"/>
      <c r="J226" s="38"/>
      <c r="K226" s="38"/>
    </row>
    <row r="227" spans="1:11" ht="15.75" customHeight="1">
      <c r="A227" s="37"/>
      <c r="B227" s="37"/>
      <c r="D227" s="37"/>
      <c r="E227" s="34"/>
      <c r="F227" s="34"/>
      <c r="G227" s="34"/>
      <c r="H227" s="38"/>
      <c r="I227" s="38"/>
      <c r="J227" s="38"/>
      <c r="K227" s="38"/>
    </row>
    <row r="228" spans="1:11" ht="15.75" customHeight="1">
      <c r="A228" s="37"/>
      <c r="B228" s="37"/>
      <c r="D228" s="37"/>
      <c r="E228" s="34"/>
      <c r="F228" s="34"/>
      <c r="G228" s="34"/>
      <c r="H228" s="38"/>
      <c r="I228" s="38"/>
      <c r="J228" s="38"/>
      <c r="K228" s="38"/>
    </row>
    <row r="229" spans="1:11" ht="15.75" customHeight="1">
      <c r="A229" s="37"/>
      <c r="B229" s="37"/>
      <c r="D229" s="37"/>
      <c r="E229" s="34"/>
      <c r="F229" s="34"/>
      <c r="G229" s="34"/>
      <c r="H229" s="38"/>
      <c r="I229" s="38"/>
      <c r="J229" s="38"/>
      <c r="K229" s="38"/>
    </row>
    <row r="230" spans="1:11" ht="15.75" customHeight="1">
      <c r="A230" s="37"/>
      <c r="B230" s="37"/>
      <c r="D230" s="37"/>
      <c r="E230" s="34"/>
      <c r="F230" s="34"/>
      <c r="G230" s="34"/>
      <c r="H230" s="38"/>
      <c r="I230" s="38"/>
      <c r="J230" s="38"/>
      <c r="K230" s="38"/>
    </row>
    <row r="231" spans="1:11" ht="15.75" customHeight="1">
      <c r="A231" s="37"/>
      <c r="B231" s="37"/>
      <c r="D231" s="37"/>
      <c r="E231" s="34"/>
      <c r="F231" s="34"/>
      <c r="G231" s="34"/>
      <c r="H231" s="38"/>
      <c r="I231" s="38"/>
      <c r="J231" s="38"/>
      <c r="K231" s="38"/>
    </row>
    <row r="232" spans="1:11" ht="15.75" customHeight="1">
      <c r="A232" s="37"/>
      <c r="B232" s="37"/>
      <c r="D232" s="37"/>
      <c r="E232" s="34"/>
      <c r="F232" s="34"/>
      <c r="G232" s="34"/>
      <c r="H232" s="38"/>
      <c r="I232" s="38"/>
      <c r="J232" s="38"/>
      <c r="K232" s="38"/>
    </row>
    <row r="233" spans="1:11" ht="15.75" customHeight="1">
      <c r="A233" s="37"/>
      <c r="B233" s="37"/>
      <c r="D233" s="37"/>
      <c r="E233" s="34"/>
      <c r="F233" s="34"/>
      <c r="G233" s="34"/>
      <c r="H233" s="38"/>
      <c r="I233" s="38"/>
      <c r="J233" s="38"/>
      <c r="K233" s="38"/>
    </row>
    <row r="234" spans="1:11" ht="15.75" customHeight="1">
      <c r="A234" s="37"/>
      <c r="B234" s="37"/>
      <c r="D234" s="37"/>
      <c r="E234" s="34"/>
      <c r="F234" s="34"/>
      <c r="G234" s="34"/>
      <c r="H234" s="38"/>
      <c r="I234" s="38"/>
      <c r="J234" s="38"/>
      <c r="K234" s="38"/>
    </row>
    <row r="235" spans="1:11" ht="15.75" customHeight="1">
      <c r="A235" s="37"/>
      <c r="B235" s="37"/>
      <c r="D235" s="37"/>
      <c r="E235" s="34"/>
      <c r="F235" s="34"/>
      <c r="G235" s="34"/>
      <c r="H235" s="38"/>
      <c r="I235" s="38"/>
      <c r="J235" s="38"/>
      <c r="K235" s="38"/>
    </row>
    <row r="236" spans="1:11" ht="15.75" customHeight="1">
      <c r="A236" s="37"/>
      <c r="B236" s="37"/>
      <c r="D236" s="37"/>
      <c r="E236" s="34"/>
      <c r="F236" s="34"/>
      <c r="G236" s="34"/>
      <c r="H236" s="38"/>
      <c r="I236" s="38"/>
      <c r="J236" s="38"/>
      <c r="K236" s="38"/>
    </row>
    <row r="237" spans="1:11" ht="15.75" customHeight="1">
      <c r="A237" s="37"/>
      <c r="B237" s="37"/>
      <c r="D237" s="37"/>
      <c r="E237" s="34"/>
      <c r="F237" s="34"/>
      <c r="G237" s="34"/>
      <c r="H237" s="38"/>
      <c r="I237" s="38"/>
      <c r="J237" s="38"/>
      <c r="K237" s="38"/>
    </row>
    <row r="238" spans="1:11" ht="15.75" customHeight="1">
      <c r="A238" s="37"/>
      <c r="B238" s="37"/>
      <c r="D238" s="37"/>
      <c r="E238" s="34"/>
      <c r="F238" s="34"/>
      <c r="G238" s="34"/>
      <c r="H238" s="38"/>
      <c r="I238" s="38"/>
      <c r="J238" s="38"/>
      <c r="K238" s="38"/>
    </row>
    <row r="239" spans="1:11" ht="15.75" customHeight="1">
      <c r="A239" s="37"/>
      <c r="B239" s="37"/>
      <c r="D239" s="37"/>
      <c r="E239" s="34"/>
      <c r="F239" s="34"/>
      <c r="G239" s="34"/>
      <c r="H239" s="38"/>
      <c r="I239" s="38"/>
      <c r="J239" s="38"/>
      <c r="K239" s="38"/>
    </row>
    <row r="240" spans="1:11" ht="15.75" customHeight="1">
      <c r="A240" s="37"/>
      <c r="B240" s="37"/>
      <c r="D240" s="37"/>
      <c r="E240" s="34"/>
      <c r="F240" s="34"/>
      <c r="G240" s="34"/>
      <c r="H240" s="38"/>
      <c r="I240" s="38"/>
      <c r="J240" s="38"/>
      <c r="K240" s="38"/>
    </row>
    <row r="241" spans="1:11" ht="15.75" customHeight="1">
      <c r="A241" s="37"/>
      <c r="B241" s="37"/>
      <c r="D241" s="37"/>
      <c r="E241" s="34"/>
      <c r="F241" s="34"/>
      <c r="G241" s="34"/>
      <c r="H241" s="38"/>
      <c r="I241" s="38"/>
      <c r="J241" s="38"/>
      <c r="K241" s="38"/>
    </row>
    <row r="242" spans="1:11" ht="15.75" customHeight="1">
      <c r="A242" s="37"/>
      <c r="B242" s="37"/>
      <c r="D242" s="37"/>
      <c r="E242" s="34"/>
      <c r="F242" s="34"/>
      <c r="G242" s="34"/>
      <c r="H242" s="38"/>
      <c r="I242" s="38"/>
      <c r="J242" s="38"/>
      <c r="K242" s="38"/>
    </row>
    <row r="243" spans="1:11" ht="15.75" customHeight="1">
      <c r="A243" s="37"/>
      <c r="B243" s="37"/>
      <c r="D243" s="37"/>
      <c r="E243" s="34"/>
      <c r="F243" s="34"/>
      <c r="G243" s="34"/>
      <c r="H243" s="38"/>
      <c r="I243" s="38"/>
      <c r="J243" s="38"/>
      <c r="K243" s="38"/>
    </row>
    <row r="244" spans="1:11" ht="15.75" customHeight="1">
      <c r="A244" s="37"/>
      <c r="B244" s="37"/>
      <c r="D244" s="37"/>
      <c r="E244" s="34"/>
      <c r="F244" s="34"/>
      <c r="G244" s="34"/>
      <c r="H244" s="38"/>
      <c r="I244" s="38"/>
      <c r="J244" s="38"/>
      <c r="K244" s="38"/>
    </row>
    <row r="245" spans="1:11" ht="15.75" customHeight="1">
      <c r="A245" s="37"/>
      <c r="B245" s="37"/>
      <c r="D245" s="37"/>
      <c r="E245" s="34"/>
      <c r="F245" s="34"/>
      <c r="G245" s="34"/>
      <c r="H245" s="38"/>
      <c r="I245" s="38"/>
      <c r="J245" s="38"/>
      <c r="K245" s="38"/>
    </row>
    <row r="246" spans="1:11" ht="15.75" customHeight="1">
      <c r="A246" s="37"/>
      <c r="B246" s="37"/>
      <c r="D246" s="37"/>
      <c r="E246" s="34"/>
      <c r="F246" s="34"/>
      <c r="G246" s="34"/>
      <c r="H246" s="38"/>
      <c r="I246" s="38"/>
      <c r="J246" s="38"/>
      <c r="K246" s="38"/>
    </row>
    <row r="247" spans="1:11" ht="15.75" customHeight="1">
      <c r="A247" s="37"/>
      <c r="B247" s="37"/>
      <c r="D247" s="37"/>
      <c r="E247" s="34"/>
      <c r="F247" s="34"/>
      <c r="G247" s="34"/>
      <c r="H247" s="38"/>
      <c r="I247" s="38"/>
      <c r="J247" s="38"/>
      <c r="K247" s="38"/>
    </row>
    <row r="248" spans="1:11" ht="15.75" customHeight="1">
      <c r="A248" s="37"/>
      <c r="B248" s="37"/>
      <c r="D248" s="37"/>
      <c r="E248" s="34"/>
      <c r="F248" s="34"/>
      <c r="G248" s="34"/>
      <c r="H248" s="38"/>
      <c r="I248" s="38"/>
      <c r="J248" s="38"/>
      <c r="K248" s="38"/>
    </row>
    <row r="249" spans="1:11" ht="15.75" customHeight="1">
      <c r="A249" s="37"/>
      <c r="B249" s="37"/>
      <c r="D249" s="37"/>
      <c r="E249" s="34"/>
      <c r="F249" s="34"/>
      <c r="G249" s="34"/>
      <c r="H249" s="38"/>
      <c r="I249" s="38"/>
      <c r="J249" s="38"/>
      <c r="K249" s="38"/>
    </row>
    <row r="250" spans="1:11" ht="15.75" customHeight="1">
      <c r="A250" s="37"/>
      <c r="B250" s="37"/>
      <c r="D250" s="37"/>
      <c r="E250" s="34"/>
      <c r="F250" s="34"/>
      <c r="G250" s="34"/>
      <c r="H250" s="38"/>
      <c r="I250" s="38"/>
      <c r="J250" s="38"/>
      <c r="K250" s="38"/>
    </row>
    <row r="251" spans="1:11" ht="15.75" customHeight="1">
      <c r="A251" s="37"/>
      <c r="B251" s="37"/>
      <c r="D251" s="37"/>
      <c r="E251" s="34"/>
      <c r="F251" s="34"/>
      <c r="G251" s="34"/>
      <c r="H251" s="38"/>
      <c r="I251" s="38"/>
      <c r="J251" s="38"/>
      <c r="K251" s="38"/>
    </row>
    <row r="252" spans="1:11" ht="15.75" customHeight="1">
      <c r="A252" s="37"/>
      <c r="B252" s="37"/>
      <c r="D252" s="37"/>
      <c r="E252" s="34"/>
      <c r="F252" s="34"/>
      <c r="G252" s="34"/>
      <c r="H252" s="38"/>
      <c r="I252" s="38"/>
      <c r="J252" s="38"/>
      <c r="K252" s="38"/>
    </row>
    <row r="253" spans="1:11" ht="15.75" customHeight="1">
      <c r="A253" s="37"/>
      <c r="B253" s="37"/>
      <c r="D253" s="37"/>
      <c r="E253" s="34"/>
      <c r="F253" s="34"/>
      <c r="G253" s="34"/>
      <c r="H253" s="38"/>
      <c r="I253" s="38"/>
      <c r="J253" s="38"/>
      <c r="K253" s="38"/>
    </row>
    <row r="254" spans="1:11" ht="15.75" customHeight="1">
      <c r="A254" s="37"/>
      <c r="B254" s="37"/>
      <c r="D254" s="37"/>
      <c r="E254" s="34"/>
      <c r="F254" s="34"/>
      <c r="G254" s="34"/>
      <c r="H254" s="38"/>
      <c r="I254" s="38"/>
      <c r="J254" s="38"/>
      <c r="K254" s="38"/>
    </row>
    <row r="255" spans="1:11" ht="15.75" customHeight="1">
      <c r="A255" s="37"/>
      <c r="B255" s="37"/>
      <c r="D255" s="37"/>
      <c r="E255" s="34"/>
      <c r="F255" s="34"/>
      <c r="G255" s="34"/>
      <c r="H255" s="38"/>
      <c r="I255" s="38"/>
      <c r="J255" s="38"/>
      <c r="K255" s="38"/>
    </row>
    <row r="256" spans="1:11" ht="15.75" customHeight="1">
      <c r="A256" s="37"/>
      <c r="B256" s="37"/>
      <c r="D256" s="37"/>
      <c r="E256" s="34"/>
      <c r="F256" s="34"/>
      <c r="G256" s="34"/>
      <c r="H256" s="38"/>
      <c r="I256" s="38"/>
      <c r="J256" s="38"/>
      <c r="K256" s="38"/>
    </row>
    <row r="257" spans="1:11" ht="15.75" customHeight="1">
      <c r="A257" s="37"/>
      <c r="B257" s="37"/>
      <c r="D257" s="37"/>
      <c r="E257" s="34"/>
      <c r="F257" s="34"/>
      <c r="G257" s="34"/>
      <c r="H257" s="38"/>
      <c r="I257" s="38"/>
      <c r="J257" s="38"/>
      <c r="K257" s="38"/>
    </row>
    <row r="258" spans="1:11" ht="15.75" customHeight="1">
      <c r="A258" s="37"/>
      <c r="B258" s="37"/>
      <c r="D258" s="37"/>
      <c r="E258" s="34"/>
      <c r="F258" s="34"/>
      <c r="G258" s="34"/>
      <c r="H258" s="38"/>
      <c r="I258" s="38"/>
      <c r="J258" s="38"/>
      <c r="K258" s="38"/>
    </row>
    <row r="259" spans="1:11" ht="15.75" customHeight="1">
      <c r="A259" s="37"/>
      <c r="B259" s="37"/>
      <c r="D259" s="37"/>
      <c r="E259" s="34"/>
      <c r="F259" s="34"/>
      <c r="G259" s="34"/>
      <c r="H259" s="38"/>
      <c r="I259" s="38"/>
      <c r="J259" s="38"/>
      <c r="K259" s="38"/>
    </row>
    <row r="260" spans="1:11" ht="15.75" customHeight="1">
      <c r="A260" s="37"/>
      <c r="B260" s="37"/>
      <c r="D260" s="37"/>
      <c r="E260" s="34"/>
      <c r="F260" s="34"/>
      <c r="G260" s="34"/>
      <c r="H260" s="38"/>
      <c r="I260" s="38"/>
      <c r="J260" s="38"/>
      <c r="K260" s="38"/>
    </row>
    <row r="261" spans="1:11" ht="15.75" customHeight="1">
      <c r="A261" s="37"/>
      <c r="B261" s="37"/>
      <c r="D261" s="37"/>
      <c r="E261" s="34"/>
      <c r="F261" s="34"/>
      <c r="G261" s="34"/>
      <c r="H261" s="38"/>
      <c r="I261" s="38"/>
      <c r="J261" s="38"/>
      <c r="K261" s="38"/>
    </row>
    <row r="262" spans="1:11" ht="15.75" customHeight="1">
      <c r="A262" s="37"/>
      <c r="B262" s="37"/>
      <c r="D262" s="37"/>
      <c r="E262" s="34"/>
      <c r="F262" s="34"/>
      <c r="G262" s="34"/>
      <c r="H262" s="38"/>
      <c r="I262" s="38"/>
      <c r="J262" s="38"/>
      <c r="K262" s="38"/>
    </row>
    <row r="263" spans="1:11" ht="15.75" customHeight="1">
      <c r="A263" s="37"/>
      <c r="B263" s="37"/>
      <c r="D263" s="37"/>
      <c r="E263" s="34"/>
      <c r="F263" s="34"/>
      <c r="G263" s="34"/>
      <c r="H263" s="38"/>
      <c r="I263" s="38"/>
      <c r="J263" s="38"/>
      <c r="K263" s="38"/>
    </row>
    <row r="264" spans="1:11" ht="15.75" customHeight="1">
      <c r="A264" s="37"/>
      <c r="B264" s="37"/>
      <c r="D264" s="37"/>
      <c r="E264" s="34"/>
      <c r="F264" s="34"/>
      <c r="G264" s="34"/>
      <c r="H264" s="38"/>
      <c r="I264" s="38"/>
      <c r="J264" s="38"/>
      <c r="K264" s="38"/>
    </row>
    <row r="265" spans="1:11" ht="15.75" customHeight="1">
      <c r="A265" s="37"/>
      <c r="B265" s="37"/>
      <c r="D265" s="37"/>
      <c r="E265" s="34"/>
      <c r="F265" s="34"/>
      <c r="G265" s="34"/>
      <c r="H265" s="38"/>
      <c r="I265" s="38"/>
      <c r="J265" s="38"/>
      <c r="K265" s="38"/>
    </row>
    <row r="266" spans="1:11" ht="15.75" customHeight="1">
      <c r="A266" s="37"/>
      <c r="B266" s="37"/>
      <c r="D266" s="37"/>
      <c r="E266" s="34"/>
      <c r="F266" s="34"/>
      <c r="G266" s="34"/>
      <c r="H266" s="38"/>
      <c r="I266" s="38"/>
      <c r="J266" s="38"/>
      <c r="K266" s="38"/>
    </row>
    <row r="267" spans="1:11" ht="15.75" customHeight="1">
      <c r="A267" s="37"/>
      <c r="B267" s="37"/>
      <c r="D267" s="37"/>
      <c r="E267" s="34"/>
      <c r="F267" s="34"/>
      <c r="G267" s="34"/>
      <c r="H267" s="38"/>
      <c r="I267" s="38"/>
      <c r="J267" s="38"/>
      <c r="K267" s="38"/>
    </row>
    <row r="268" spans="1:11" ht="15.75" customHeight="1">
      <c r="A268" s="37"/>
      <c r="B268" s="37"/>
      <c r="D268" s="37"/>
      <c r="E268" s="34"/>
      <c r="F268" s="34"/>
      <c r="G268" s="34"/>
      <c r="H268" s="38"/>
      <c r="I268" s="38"/>
      <c r="J268" s="38"/>
      <c r="K268" s="38"/>
    </row>
    <row r="269" spans="1:11" ht="15.75" customHeight="1">
      <c r="A269" s="37"/>
      <c r="B269" s="37"/>
      <c r="D269" s="37"/>
      <c r="E269" s="34"/>
      <c r="F269" s="34"/>
      <c r="G269" s="34"/>
      <c r="H269" s="38"/>
      <c r="I269" s="38"/>
      <c r="J269" s="38"/>
      <c r="K269" s="38"/>
    </row>
    <row r="270" spans="1:11" ht="15.75" customHeight="1">
      <c r="A270" s="37"/>
      <c r="B270" s="37"/>
      <c r="D270" s="37"/>
      <c r="E270" s="34"/>
      <c r="F270" s="34"/>
      <c r="G270" s="34"/>
      <c r="H270" s="38"/>
      <c r="I270" s="38"/>
      <c r="J270" s="38"/>
      <c r="K270" s="38"/>
    </row>
    <row r="271" spans="1:11" ht="15.75" customHeight="1">
      <c r="A271" s="37"/>
      <c r="B271" s="37"/>
      <c r="D271" s="37"/>
      <c r="E271" s="34"/>
      <c r="F271" s="34"/>
      <c r="G271" s="34"/>
      <c r="H271" s="38"/>
      <c r="I271" s="38"/>
      <c r="J271" s="38"/>
      <c r="K271" s="38"/>
    </row>
    <row r="272" spans="1:11" ht="15.75" customHeight="1">
      <c r="A272" s="37"/>
      <c r="B272" s="37"/>
      <c r="D272" s="37"/>
      <c r="E272" s="34"/>
      <c r="F272" s="34"/>
      <c r="G272" s="34"/>
      <c r="H272" s="38"/>
      <c r="I272" s="38"/>
      <c r="J272" s="38"/>
      <c r="K272" s="38"/>
    </row>
    <row r="273" spans="1:11" ht="15.75" customHeight="1">
      <c r="A273" s="37"/>
      <c r="B273" s="37"/>
      <c r="D273" s="37"/>
      <c r="E273" s="34"/>
      <c r="F273" s="34"/>
      <c r="G273" s="34"/>
      <c r="H273" s="38"/>
      <c r="I273" s="38"/>
      <c r="J273" s="38"/>
      <c r="K273" s="38"/>
    </row>
    <row r="274" spans="1:11" ht="15.75" customHeight="1">
      <c r="A274" s="37"/>
      <c r="B274" s="37"/>
      <c r="D274" s="37"/>
      <c r="E274" s="34"/>
      <c r="F274" s="34"/>
      <c r="G274" s="34"/>
      <c r="H274" s="38"/>
      <c r="I274" s="38"/>
      <c r="J274" s="38"/>
      <c r="K274" s="38"/>
    </row>
    <row r="275" spans="1:11" ht="15.75" customHeight="1">
      <c r="A275" s="37"/>
      <c r="B275" s="37"/>
      <c r="D275" s="37"/>
      <c r="E275" s="34"/>
      <c r="F275" s="34"/>
      <c r="G275" s="34"/>
      <c r="H275" s="38"/>
      <c r="I275" s="38"/>
      <c r="J275" s="38"/>
      <c r="K275" s="38"/>
    </row>
    <row r="276" spans="1:11" ht="15.75" customHeight="1">
      <c r="A276" s="37"/>
      <c r="B276" s="37"/>
      <c r="D276" s="37"/>
      <c r="E276" s="34"/>
      <c r="F276" s="34"/>
      <c r="G276" s="34"/>
      <c r="H276" s="38"/>
      <c r="I276" s="38"/>
      <c r="J276" s="38"/>
      <c r="K276" s="38"/>
    </row>
    <row r="277" spans="1:11" ht="15.75" customHeight="1">
      <c r="A277" s="37"/>
      <c r="B277" s="37"/>
      <c r="D277" s="37"/>
      <c r="E277" s="34"/>
      <c r="F277" s="34"/>
      <c r="G277" s="34"/>
      <c r="H277" s="38"/>
      <c r="I277" s="38"/>
      <c r="J277" s="38"/>
      <c r="K277" s="38"/>
    </row>
    <row r="278" spans="1:11" ht="15.75" customHeight="1">
      <c r="A278" s="37"/>
      <c r="B278" s="37"/>
      <c r="D278" s="37"/>
      <c r="E278" s="34"/>
      <c r="F278" s="34"/>
      <c r="G278" s="34"/>
      <c r="H278" s="38"/>
      <c r="I278" s="38"/>
      <c r="J278" s="38"/>
      <c r="K278" s="38"/>
    </row>
    <row r="279" spans="1:11" ht="15.75" customHeight="1">
      <c r="A279" s="37"/>
      <c r="B279" s="37"/>
      <c r="D279" s="37"/>
      <c r="E279" s="34"/>
      <c r="F279" s="34"/>
      <c r="G279" s="34"/>
      <c r="H279" s="38"/>
      <c r="I279" s="38"/>
      <c r="J279" s="38"/>
      <c r="K279" s="38"/>
    </row>
    <row r="280" spans="1:11" ht="15.75" customHeight="1">
      <c r="A280" s="37"/>
      <c r="B280" s="37"/>
      <c r="D280" s="37"/>
      <c r="E280" s="34"/>
      <c r="F280" s="34"/>
      <c r="G280" s="34"/>
      <c r="H280" s="38"/>
      <c r="I280" s="38"/>
      <c r="J280" s="38"/>
      <c r="K280" s="38"/>
    </row>
    <row r="281" spans="1:11" ht="15.75" customHeight="1">
      <c r="A281" s="37"/>
      <c r="B281" s="37"/>
      <c r="D281" s="37"/>
      <c r="E281" s="34"/>
      <c r="F281" s="34"/>
      <c r="G281" s="34"/>
      <c r="H281" s="38"/>
      <c r="I281" s="38"/>
      <c r="J281" s="38"/>
      <c r="K281" s="38"/>
    </row>
    <row r="282" spans="1:11" ht="15.75" customHeight="1">
      <c r="A282" s="37"/>
      <c r="B282" s="37"/>
      <c r="D282" s="37"/>
      <c r="E282" s="34"/>
      <c r="F282" s="34"/>
      <c r="G282" s="34"/>
      <c r="H282" s="38"/>
      <c r="I282" s="38"/>
      <c r="J282" s="38"/>
      <c r="K282" s="38"/>
    </row>
    <row r="283" spans="1:11" ht="15.75" customHeight="1">
      <c r="A283" s="37"/>
      <c r="B283" s="37"/>
      <c r="D283" s="37"/>
      <c r="E283" s="34"/>
      <c r="F283" s="34"/>
      <c r="G283" s="34"/>
      <c r="H283" s="38"/>
      <c r="I283" s="38"/>
      <c r="J283" s="38"/>
      <c r="K283" s="38"/>
    </row>
    <row r="284" spans="1:11" ht="15.75" customHeight="1">
      <c r="A284" s="37"/>
      <c r="B284" s="37"/>
      <c r="D284" s="37"/>
      <c r="E284" s="34"/>
      <c r="F284" s="34"/>
      <c r="G284" s="34"/>
      <c r="H284" s="38"/>
      <c r="I284" s="38"/>
      <c r="J284" s="38"/>
      <c r="K284" s="38"/>
    </row>
    <row r="285" spans="1:11" ht="15.75" customHeight="1">
      <c r="A285" s="37"/>
      <c r="B285" s="37"/>
      <c r="D285" s="37"/>
      <c r="E285" s="34"/>
      <c r="F285" s="34"/>
      <c r="G285" s="34"/>
      <c r="H285" s="38"/>
      <c r="I285" s="38"/>
      <c r="J285" s="38"/>
      <c r="K285" s="38"/>
    </row>
    <row r="286" spans="1:11" ht="15.75" customHeight="1">
      <c r="A286" s="37"/>
      <c r="B286" s="37"/>
      <c r="D286" s="37"/>
      <c r="E286" s="34"/>
      <c r="F286" s="34"/>
      <c r="G286" s="34"/>
      <c r="H286" s="38"/>
      <c r="I286" s="38"/>
      <c r="J286" s="38"/>
      <c r="K286" s="38"/>
    </row>
    <row r="287" spans="1:11" ht="15.75" customHeight="1">
      <c r="A287" s="37"/>
      <c r="B287" s="37"/>
      <c r="D287" s="37"/>
      <c r="E287" s="34"/>
      <c r="F287" s="34"/>
      <c r="G287" s="34"/>
      <c r="H287" s="38"/>
      <c r="I287" s="38"/>
      <c r="J287" s="38"/>
      <c r="K287" s="38"/>
    </row>
    <row r="288" spans="1:11" ht="15.75" customHeight="1">
      <c r="A288" s="37"/>
      <c r="B288" s="37"/>
      <c r="D288" s="37"/>
      <c r="E288" s="34"/>
      <c r="F288" s="34"/>
      <c r="G288" s="34"/>
      <c r="H288" s="38"/>
      <c r="I288" s="38"/>
      <c r="J288" s="38"/>
      <c r="K288" s="38"/>
    </row>
    <row r="289" spans="1:11" ht="15.75" customHeight="1">
      <c r="A289" s="37"/>
      <c r="B289" s="37"/>
      <c r="D289" s="37"/>
      <c r="E289" s="34"/>
      <c r="F289" s="34"/>
      <c r="G289" s="34"/>
      <c r="H289" s="38"/>
      <c r="I289" s="38"/>
      <c r="J289" s="38"/>
      <c r="K289" s="38"/>
    </row>
    <row r="290" spans="1:11" ht="15.75" customHeight="1">
      <c r="A290" s="37"/>
      <c r="B290" s="37"/>
      <c r="D290" s="37"/>
      <c r="E290" s="34"/>
      <c r="F290" s="34"/>
      <c r="G290" s="34"/>
      <c r="H290" s="38"/>
      <c r="I290" s="38"/>
      <c r="J290" s="38"/>
      <c r="K290" s="38"/>
    </row>
    <row r="291" spans="1:11" ht="15.75" customHeight="1">
      <c r="A291" s="37"/>
      <c r="B291" s="37"/>
      <c r="D291" s="37"/>
      <c r="E291" s="34"/>
      <c r="F291" s="34"/>
      <c r="G291" s="34"/>
      <c r="H291" s="38"/>
      <c r="I291" s="38"/>
      <c r="J291" s="38"/>
      <c r="K291" s="38"/>
    </row>
    <row r="292" spans="1:11" ht="15.75" customHeight="1">
      <c r="A292" s="37"/>
      <c r="B292" s="37"/>
      <c r="D292" s="37"/>
      <c r="E292" s="34"/>
      <c r="F292" s="34"/>
      <c r="G292" s="34"/>
      <c r="H292" s="38"/>
      <c r="I292" s="38"/>
      <c r="J292" s="38"/>
      <c r="K292" s="38"/>
    </row>
    <row r="293" spans="1:11" ht="15.75" customHeight="1">
      <c r="A293" s="37"/>
      <c r="B293" s="37"/>
      <c r="D293" s="37"/>
      <c r="E293" s="34"/>
      <c r="F293" s="34"/>
      <c r="G293" s="34"/>
      <c r="H293" s="38"/>
      <c r="I293" s="38"/>
      <c r="J293" s="38"/>
      <c r="K293" s="38"/>
    </row>
    <row r="294" spans="1:11" ht="15.75" customHeight="1">
      <c r="A294" s="37"/>
      <c r="B294" s="37"/>
      <c r="D294" s="37"/>
      <c r="E294" s="34"/>
      <c r="F294" s="34"/>
      <c r="G294" s="34"/>
      <c r="H294" s="38"/>
      <c r="I294" s="38"/>
      <c r="J294" s="38"/>
      <c r="K294" s="38"/>
    </row>
    <row r="295" spans="1:11" ht="15.75" customHeight="1">
      <c r="A295" s="37"/>
      <c r="B295" s="37"/>
      <c r="D295" s="37"/>
      <c r="E295" s="34"/>
      <c r="F295" s="34"/>
      <c r="G295" s="34"/>
      <c r="H295" s="38"/>
      <c r="I295" s="38"/>
      <c r="J295" s="38"/>
      <c r="K295" s="38"/>
    </row>
    <row r="296" spans="1:11" ht="15.75" customHeight="1">
      <c r="A296" s="37"/>
      <c r="B296" s="37"/>
      <c r="D296" s="37"/>
      <c r="E296" s="34"/>
      <c r="F296" s="34"/>
      <c r="G296" s="34"/>
      <c r="H296" s="38"/>
      <c r="I296" s="38"/>
      <c r="J296" s="38"/>
      <c r="K296" s="38"/>
    </row>
    <row r="297" spans="1:11" ht="15.75" customHeight="1">
      <c r="A297" s="37"/>
      <c r="B297" s="37"/>
      <c r="D297" s="37"/>
      <c r="E297" s="34"/>
      <c r="F297" s="34"/>
      <c r="G297" s="34"/>
      <c r="H297" s="38"/>
      <c r="I297" s="38"/>
      <c r="J297" s="38"/>
      <c r="K297" s="38"/>
    </row>
    <row r="298" spans="1:11" ht="15.75" customHeight="1">
      <c r="A298" s="37"/>
      <c r="B298" s="37"/>
      <c r="D298" s="37"/>
      <c r="E298" s="34"/>
      <c r="F298" s="34"/>
      <c r="G298" s="34"/>
      <c r="H298" s="38"/>
      <c r="I298" s="38"/>
      <c r="J298" s="38"/>
      <c r="K298" s="38"/>
    </row>
    <row r="299" spans="1:11" ht="15.75" customHeight="1">
      <c r="A299" s="37"/>
      <c r="B299" s="37"/>
      <c r="D299" s="37"/>
      <c r="E299" s="34"/>
      <c r="F299" s="34"/>
      <c r="G299" s="34"/>
      <c r="H299" s="38"/>
      <c r="I299" s="38"/>
      <c r="J299" s="38"/>
      <c r="K299" s="38"/>
    </row>
    <row r="300" spans="1:11" ht="15.75" customHeight="1">
      <c r="A300" s="37"/>
      <c r="B300" s="37"/>
      <c r="D300" s="37"/>
      <c r="E300" s="34"/>
      <c r="F300" s="34"/>
      <c r="G300" s="34"/>
      <c r="H300" s="38"/>
      <c r="I300" s="38"/>
      <c r="J300" s="38"/>
      <c r="K300" s="38"/>
    </row>
    <row r="301" spans="1:11" ht="15.75" customHeight="1">
      <c r="A301" s="37"/>
      <c r="B301" s="37"/>
      <c r="D301" s="37"/>
      <c r="E301" s="34"/>
      <c r="F301" s="34"/>
      <c r="G301" s="34"/>
      <c r="H301" s="38"/>
      <c r="I301" s="38"/>
      <c r="J301" s="38"/>
      <c r="K301" s="38"/>
    </row>
    <row r="302" spans="1:11" ht="15.75" customHeight="1">
      <c r="A302" s="37"/>
      <c r="B302" s="37"/>
      <c r="D302" s="37"/>
      <c r="E302" s="34"/>
      <c r="F302" s="34"/>
      <c r="G302" s="34"/>
      <c r="H302" s="38"/>
      <c r="I302" s="38"/>
      <c r="J302" s="38"/>
      <c r="K302" s="38"/>
    </row>
    <row r="303" spans="1:11" ht="15.75" customHeight="1">
      <c r="A303" s="37"/>
      <c r="B303" s="37"/>
      <c r="D303" s="37"/>
      <c r="E303" s="34"/>
      <c r="F303" s="34"/>
      <c r="G303" s="34"/>
      <c r="H303" s="38"/>
      <c r="I303" s="38"/>
      <c r="J303" s="38"/>
      <c r="K303" s="38"/>
    </row>
    <row r="304" spans="1:11" ht="15.75" customHeight="1">
      <c r="A304" s="37"/>
      <c r="B304" s="37"/>
      <c r="D304" s="37"/>
      <c r="E304" s="34"/>
      <c r="F304" s="34"/>
      <c r="G304" s="34"/>
      <c r="H304" s="38"/>
      <c r="I304" s="38"/>
      <c r="J304" s="38"/>
      <c r="K304" s="38"/>
    </row>
    <row r="305" spans="1:11" ht="15.75" customHeight="1">
      <c r="A305" s="37"/>
      <c r="B305" s="37"/>
      <c r="D305" s="37"/>
      <c r="E305" s="34"/>
      <c r="F305" s="34"/>
      <c r="G305" s="34"/>
      <c r="H305" s="38"/>
      <c r="I305" s="38"/>
      <c r="J305" s="38"/>
      <c r="K305" s="38"/>
    </row>
    <row r="306" spans="1:11" ht="15.75" customHeight="1">
      <c r="A306" s="37"/>
      <c r="B306" s="37"/>
      <c r="D306" s="37"/>
      <c r="E306" s="34"/>
      <c r="F306" s="34"/>
      <c r="G306" s="34"/>
      <c r="H306" s="38"/>
      <c r="I306" s="38"/>
      <c r="J306" s="38"/>
      <c r="K306" s="38"/>
    </row>
    <row r="307" spans="1:11" ht="15.75" customHeight="1">
      <c r="A307" s="37"/>
      <c r="B307" s="37"/>
      <c r="D307" s="37"/>
      <c r="E307" s="34"/>
      <c r="F307" s="34"/>
      <c r="G307" s="34"/>
      <c r="H307" s="38"/>
      <c r="I307" s="38"/>
      <c r="J307" s="38"/>
      <c r="K307" s="38"/>
    </row>
    <row r="308" spans="1:11" ht="15.75" customHeight="1">
      <c r="A308" s="37"/>
      <c r="B308" s="37"/>
      <c r="D308" s="37"/>
      <c r="E308" s="34"/>
      <c r="F308" s="34"/>
      <c r="G308" s="34"/>
      <c r="H308" s="38"/>
      <c r="I308" s="38"/>
      <c r="J308" s="38"/>
      <c r="K308" s="38"/>
    </row>
    <row r="309" spans="1:11" ht="15.75" customHeight="1">
      <c r="A309" s="37"/>
      <c r="B309" s="37"/>
      <c r="D309" s="37"/>
      <c r="E309" s="34"/>
      <c r="F309" s="34"/>
      <c r="G309" s="34"/>
      <c r="H309" s="38"/>
      <c r="I309" s="38"/>
      <c r="J309" s="38"/>
      <c r="K309" s="38"/>
    </row>
    <row r="310" spans="1:11" ht="15.75" customHeight="1">
      <c r="A310" s="37"/>
      <c r="B310" s="37"/>
      <c r="D310" s="37"/>
      <c r="E310" s="34"/>
      <c r="F310" s="34"/>
      <c r="G310" s="34"/>
      <c r="H310" s="38"/>
      <c r="I310" s="38"/>
      <c r="J310" s="38"/>
      <c r="K310" s="38"/>
    </row>
    <row r="311" spans="1:11" ht="15.75" customHeight="1">
      <c r="A311" s="37"/>
      <c r="B311" s="37"/>
      <c r="D311" s="37"/>
      <c r="E311" s="34"/>
      <c r="F311" s="34"/>
      <c r="G311" s="34"/>
      <c r="H311" s="38"/>
      <c r="I311" s="38"/>
      <c r="J311" s="38"/>
      <c r="K311" s="38"/>
    </row>
    <row r="312" spans="1:11" ht="15.75" customHeight="1">
      <c r="A312" s="37"/>
      <c r="B312" s="37"/>
      <c r="D312" s="37"/>
      <c r="E312" s="34"/>
      <c r="F312" s="34"/>
      <c r="G312" s="34"/>
      <c r="H312" s="38"/>
      <c r="I312" s="38"/>
      <c r="J312" s="38"/>
      <c r="K312" s="38"/>
    </row>
    <row r="313" spans="1:11" ht="15.75" customHeight="1">
      <c r="A313" s="37"/>
      <c r="B313" s="37"/>
      <c r="D313" s="37"/>
      <c r="E313" s="34"/>
      <c r="F313" s="34"/>
      <c r="G313" s="34"/>
      <c r="H313" s="38"/>
      <c r="I313" s="38"/>
      <c r="J313" s="38"/>
      <c r="K313" s="38"/>
    </row>
    <row r="314" spans="1:11" ht="15.75" customHeight="1">
      <c r="A314" s="37"/>
      <c r="B314" s="37"/>
      <c r="D314" s="37"/>
      <c r="E314" s="34"/>
      <c r="F314" s="34"/>
      <c r="G314" s="34"/>
      <c r="H314" s="38"/>
      <c r="I314" s="38"/>
      <c r="J314" s="38"/>
      <c r="K314" s="38"/>
    </row>
    <row r="315" spans="1:11" ht="15.75" customHeight="1">
      <c r="A315" s="37"/>
      <c r="B315" s="37"/>
      <c r="D315" s="37"/>
      <c r="E315" s="34"/>
      <c r="F315" s="34"/>
      <c r="G315" s="34"/>
      <c r="H315" s="38"/>
      <c r="I315" s="38"/>
      <c r="J315" s="38"/>
      <c r="K315" s="38"/>
    </row>
    <row r="316" spans="1:11" ht="15.75" customHeight="1">
      <c r="A316" s="37"/>
      <c r="B316" s="37"/>
      <c r="D316" s="37"/>
      <c r="E316" s="34"/>
      <c r="F316" s="34"/>
      <c r="G316" s="34"/>
      <c r="H316" s="38"/>
      <c r="I316" s="38"/>
      <c r="J316" s="38"/>
      <c r="K316" s="38"/>
    </row>
    <row r="317" spans="1:11" ht="15.75" customHeight="1">
      <c r="A317" s="37"/>
      <c r="B317" s="37"/>
      <c r="D317" s="37"/>
      <c r="E317" s="34"/>
      <c r="F317" s="34"/>
      <c r="G317" s="34"/>
      <c r="H317" s="38"/>
      <c r="I317" s="38"/>
      <c r="J317" s="38"/>
      <c r="K317" s="38"/>
    </row>
    <row r="318" spans="1:11" ht="15.75" customHeight="1">
      <c r="A318" s="37"/>
      <c r="B318" s="37"/>
      <c r="D318" s="37"/>
      <c r="E318" s="34"/>
      <c r="F318" s="34"/>
      <c r="G318" s="34"/>
      <c r="H318" s="38"/>
      <c r="I318" s="38"/>
      <c r="J318" s="38"/>
      <c r="K318" s="38"/>
    </row>
    <row r="319" spans="1:11" ht="15.75" customHeight="1">
      <c r="A319" s="37"/>
      <c r="B319" s="37"/>
      <c r="D319" s="37"/>
      <c r="E319" s="34"/>
      <c r="F319" s="34"/>
      <c r="G319" s="34"/>
      <c r="H319" s="38"/>
      <c r="I319" s="38"/>
      <c r="J319" s="38"/>
      <c r="K319" s="38"/>
    </row>
    <row r="320" spans="1:11" ht="15.75" customHeight="1">
      <c r="A320" s="37"/>
      <c r="B320" s="37"/>
      <c r="D320" s="37"/>
      <c r="E320" s="34"/>
      <c r="F320" s="34"/>
      <c r="G320" s="34"/>
      <c r="H320" s="38"/>
      <c r="I320" s="38"/>
      <c r="J320" s="38"/>
      <c r="K320" s="38"/>
    </row>
    <row r="321" spans="1:11" ht="15.75" customHeight="1">
      <c r="A321" s="37"/>
      <c r="B321" s="37"/>
      <c r="D321" s="37"/>
      <c r="E321" s="34"/>
      <c r="F321" s="34"/>
      <c r="G321" s="34"/>
      <c r="H321" s="38"/>
      <c r="I321" s="38"/>
      <c r="J321" s="38"/>
      <c r="K321" s="38"/>
    </row>
    <row r="322" spans="1:11" ht="15.75" customHeight="1">
      <c r="A322" s="37"/>
      <c r="B322" s="37"/>
      <c r="D322" s="37"/>
      <c r="E322" s="34"/>
      <c r="F322" s="34"/>
      <c r="G322" s="34"/>
      <c r="H322" s="38"/>
      <c r="I322" s="38"/>
      <c r="J322" s="38"/>
      <c r="K322" s="38"/>
    </row>
    <row r="323" spans="1:11" ht="15.75" customHeight="1">
      <c r="A323" s="37"/>
      <c r="B323" s="37"/>
      <c r="D323" s="37"/>
      <c r="E323" s="34"/>
      <c r="F323" s="34"/>
      <c r="G323" s="34"/>
      <c r="H323" s="38"/>
      <c r="I323" s="38"/>
      <c r="J323" s="38"/>
      <c r="K323" s="38"/>
    </row>
    <row r="324" spans="1:11" ht="15.75" customHeight="1">
      <c r="A324" s="37"/>
      <c r="B324" s="37"/>
      <c r="D324" s="37"/>
      <c r="E324" s="34"/>
      <c r="F324" s="34"/>
      <c r="G324" s="34"/>
      <c r="H324" s="38"/>
      <c r="I324" s="38"/>
      <c r="J324" s="38"/>
      <c r="K324" s="38"/>
    </row>
    <row r="325" spans="1:11" ht="15.75" customHeight="1">
      <c r="A325" s="37"/>
      <c r="B325" s="37"/>
      <c r="D325" s="37"/>
      <c r="E325" s="34"/>
      <c r="F325" s="34"/>
      <c r="G325" s="34"/>
      <c r="H325" s="38"/>
      <c r="I325" s="38"/>
      <c r="J325" s="38"/>
      <c r="K325" s="38"/>
    </row>
    <row r="326" spans="1:11" ht="15.75" customHeight="1">
      <c r="A326" s="37"/>
      <c r="B326" s="37"/>
      <c r="D326" s="37"/>
      <c r="E326" s="34"/>
      <c r="F326" s="34"/>
      <c r="G326" s="34"/>
      <c r="H326" s="38"/>
      <c r="I326" s="38"/>
      <c r="J326" s="38"/>
      <c r="K326" s="38"/>
    </row>
    <row r="327" spans="1:11" ht="15.75" customHeight="1">
      <c r="A327" s="37"/>
      <c r="B327" s="37"/>
      <c r="D327" s="37"/>
      <c r="E327" s="34"/>
      <c r="F327" s="34"/>
      <c r="G327" s="34"/>
      <c r="H327" s="38"/>
      <c r="I327" s="38"/>
      <c r="J327" s="38"/>
      <c r="K327" s="38"/>
    </row>
    <row r="328" spans="1:11" ht="15.75" customHeight="1">
      <c r="A328" s="37"/>
      <c r="B328" s="37"/>
      <c r="D328" s="37"/>
      <c r="E328" s="34"/>
      <c r="F328" s="34"/>
      <c r="G328" s="34"/>
      <c r="H328" s="38"/>
      <c r="I328" s="38"/>
      <c r="J328" s="38"/>
      <c r="K328" s="38"/>
    </row>
    <row r="329" spans="1:11" ht="15.75" customHeight="1">
      <c r="A329" s="37"/>
      <c r="B329" s="37"/>
      <c r="D329" s="37"/>
      <c r="E329" s="34"/>
      <c r="F329" s="34"/>
      <c r="G329" s="34"/>
      <c r="H329" s="38"/>
      <c r="I329" s="38"/>
      <c r="J329" s="38"/>
      <c r="K329" s="38"/>
    </row>
    <row r="330" spans="1:11" ht="15.75" customHeight="1">
      <c r="A330" s="37"/>
      <c r="B330" s="37"/>
      <c r="D330" s="37"/>
      <c r="E330" s="34"/>
      <c r="F330" s="34"/>
      <c r="G330" s="34"/>
      <c r="H330" s="38"/>
      <c r="I330" s="38"/>
      <c r="J330" s="38"/>
      <c r="K330" s="38"/>
    </row>
    <row r="331" spans="1:11" ht="15.75" customHeight="1">
      <c r="A331" s="37"/>
      <c r="B331" s="37"/>
      <c r="D331" s="37"/>
      <c r="E331" s="34"/>
      <c r="F331" s="34"/>
      <c r="G331" s="34"/>
      <c r="H331" s="38"/>
      <c r="I331" s="38"/>
      <c r="J331" s="38"/>
      <c r="K331" s="38"/>
    </row>
    <row r="332" spans="1:11" ht="15.75" customHeight="1">
      <c r="A332" s="37"/>
      <c r="B332" s="37"/>
      <c r="D332" s="37"/>
      <c r="E332" s="34"/>
      <c r="F332" s="34"/>
      <c r="G332" s="34"/>
      <c r="H332" s="38"/>
      <c r="I332" s="38"/>
      <c r="J332" s="38"/>
      <c r="K332" s="38"/>
    </row>
    <row r="333" spans="1:11" ht="15.75" customHeight="1">
      <c r="A333" s="37"/>
      <c r="B333" s="37"/>
      <c r="D333" s="37"/>
      <c r="E333" s="34"/>
      <c r="F333" s="34"/>
      <c r="G333" s="34"/>
      <c r="H333" s="38"/>
      <c r="I333" s="38"/>
      <c r="J333" s="38"/>
      <c r="K333" s="38"/>
    </row>
    <row r="334" spans="1:11" ht="15.75" customHeight="1">
      <c r="A334" s="37"/>
      <c r="B334" s="37"/>
      <c r="D334" s="37"/>
      <c r="E334" s="34"/>
      <c r="F334" s="34"/>
      <c r="G334" s="34"/>
      <c r="H334" s="38"/>
      <c r="I334" s="38"/>
      <c r="J334" s="38"/>
      <c r="K334" s="38"/>
    </row>
    <row r="335" spans="1:11" ht="15.75" customHeight="1">
      <c r="A335" s="37"/>
      <c r="B335" s="37"/>
      <c r="D335" s="37"/>
      <c r="E335" s="34"/>
      <c r="F335" s="34"/>
      <c r="G335" s="34"/>
      <c r="H335" s="38"/>
      <c r="I335" s="38"/>
      <c r="J335" s="38"/>
      <c r="K335" s="38"/>
    </row>
    <row r="336" spans="1:11" ht="15.75" customHeight="1">
      <c r="A336" s="37"/>
      <c r="B336" s="37"/>
      <c r="D336" s="37"/>
      <c r="E336" s="34"/>
      <c r="F336" s="34"/>
      <c r="G336" s="34"/>
      <c r="H336" s="38"/>
      <c r="I336" s="38"/>
      <c r="J336" s="38"/>
      <c r="K336" s="38"/>
    </row>
    <row r="337" spans="1:11" ht="15.75" customHeight="1">
      <c r="A337" s="37"/>
      <c r="B337" s="37"/>
      <c r="D337" s="37"/>
      <c r="E337" s="34"/>
      <c r="F337" s="34"/>
      <c r="G337" s="34"/>
      <c r="H337" s="38"/>
      <c r="I337" s="38"/>
      <c r="J337" s="38"/>
      <c r="K337" s="38"/>
    </row>
    <row r="338" spans="1:11" ht="15.75" customHeight="1">
      <c r="A338" s="37"/>
      <c r="B338" s="37"/>
      <c r="D338" s="37"/>
      <c r="E338" s="34"/>
      <c r="F338" s="34"/>
      <c r="G338" s="34"/>
      <c r="H338" s="38"/>
      <c r="I338" s="38"/>
      <c r="J338" s="38"/>
      <c r="K338" s="38"/>
    </row>
    <row r="339" spans="1:11" ht="15.75" customHeight="1">
      <c r="A339" s="37"/>
      <c r="B339" s="37"/>
      <c r="D339" s="37"/>
      <c r="E339" s="34"/>
      <c r="F339" s="34"/>
      <c r="G339" s="34"/>
      <c r="H339" s="38"/>
      <c r="I339" s="38"/>
      <c r="J339" s="38"/>
      <c r="K339" s="38"/>
    </row>
    <row r="340" spans="1:11" ht="15.75" customHeight="1">
      <c r="A340" s="37"/>
      <c r="B340" s="37"/>
      <c r="D340" s="37"/>
      <c r="E340" s="34"/>
      <c r="F340" s="34"/>
      <c r="G340" s="34"/>
      <c r="H340" s="38"/>
      <c r="I340" s="38"/>
      <c r="J340" s="38"/>
      <c r="K340" s="38"/>
    </row>
    <row r="341" spans="1:11" ht="15.75" customHeight="1">
      <c r="A341" s="37"/>
      <c r="B341" s="37"/>
      <c r="D341" s="37"/>
      <c r="E341" s="34"/>
      <c r="F341" s="34"/>
      <c r="G341" s="34"/>
      <c r="H341" s="38"/>
      <c r="I341" s="38"/>
      <c r="J341" s="38"/>
      <c r="K341" s="38"/>
    </row>
    <row r="342" spans="1:11" ht="15.75" customHeight="1">
      <c r="A342" s="37"/>
      <c r="B342" s="37"/>
      <c r="D342" s="37"/>
      <c r="E342" s="34"/>
      <c r="F342" s="34"/>
      <c r="G342" s="34"/>
      <c r="H342" s="38"/>
      <c r="I342" s="38"/>
      <c r="J342" s="38"/>
      <c r="K342" s="38"/>
    </row>
    <row r="343" spans="1:11" ht="15.75" customHeight="1">
      <c r="A343" s="37"/>
      <c r="B343" s="37"/>
      <c r="D343" s="37"/>
      <c r="E343" s="34"/>
      <c r="F343" s="34"/>
      <c r="G343" s="34"/>
      <c r="H343" s="38"/>
      <c r="I343" s="38"/>
      <c r="J343" s="38"/>
      <c r="K343" s="38"/>
    </row>
    <row r="344" spans="1:11" ht="15.75" customHeight="1">
      <c r="A344" s="37"/>
      <c r="B344" s="37"/>
      <c r="D344" s="37"/>
      <c r="E344" s="34"/>
      <c r="F344" s="34"/>
      <c r="G344" s="34"/>
      <c r="H344" s="38"/>
      <c r="I344" s="38"/>
      <c r="J344" s="38"/>
      <c r="K344" s="38"/>
    </row>
    <row r="345" spans="1:11" ht="15.75" customHeight="1">
      <c r="A345" s="37"/>
      <c r="B345" s="37"/>
      <c r="D345" s="37"/>
      <c r="E345" s="34"/>
      <c r="F345" s="34"/>
      <c r="G345" s="34"/>
      <c r="H345" s="38"/>
      <c r="I345" s="38"/>
      <c r="J345" s="38"/>
      <c r="K345" s="38"/>
    </row>
    <row r="346" spans="1:11" ht="15.75" customHeight="1">
      <c r="A346" s="37"/>
      <c r="B346" s="37"/>
      <c r="D346" s="37"/>
      <c r="E346" s="34"/>
      <c r="F346" s="34"/>
      <c r="G346" s="34"/>
      <c r="H346" s="38"/>
      <c r="I346" s="38"/>
      <c r="J346" s="38"/>
      <c r="K346" s="38"/>
    </row>
    <row r="347" spans="1:11" ht="15.75" customHeight="1">
      <c r="A347" s="37"/>
      <c r="B347" s="37"/>
      <c r="D347" s="37"/>
      <c r="E347" s="34"/>
      <c r="F347" s="34"/>
      <c r="G347" s="34"/>
      <c r="H347" s="38"/>
      <c r="I347" s="38"/>
      <c r="J347" s="38"/>
      <c r="K347" s="38"/>
    </row>
    <row r="348" spans="1:11" ht="15.75" customHeight="1">
      <c r="A348" s="37"/>
      <c r="B348" s="37"/>
      <c r="D348" s="37"/>
      <c r="E348" s="34"/>
      <c r="F348" s="34"/>
      <c r="G348" s="34"/>
      <c r="H348" s="38"/>
      <c r="I348" s="38"/>
      <c r="J348" s="38"/>
      <c r="K348" s="38"/>
    </row>
    <row r="349" spans="1:11" ht="15.75" customHeight="1">
      <c r="A349" s="37"/>
      <c r="B349" s="37"/>
      <c r="D349" s="37"/>
      <c r="E349" s="34"/>
      <c r="F349" s="34"/>
      <c r="G349" s="34"/>
      <c r="H349" s="38"/>
      <c r="I349" s="38"/>
      <c r="J349" s="38"/>
      <c r="K349" s="38"/>
    </row>
    <row r="350" spans="1:11" ht="15.75" customHeight="1">
      <c r="A350" s="37"/>
      <c r="B350" s="37"/>
      <c r="D350" s="37"/>
      <c r="E350" s="34"/>
      <c r="F350" s="34"/>
      <c r="G350" s="34"/>
      <c r="H350" s="38"/>
      <c r="I350" s="38"/>
      <c r="J350" s="38"/>
      <c r="K350" s="38"/>
    </row>
    <row r="351" spans="1:11" ht="15.75" customHeight="1">
      <c r="A351" s="37"/>
      <c r="B351" s="37"/>
      <c r="D351" s="37"/>
      <c r="E351" s="34"/>
      <c r="F351" s="34"/>
      <c r="G351" s="34"/>
      <c r="H351" s="38"/>
      <c r="I351" s="38"/>
      <c r="J351" s="38"/>
      <c r="K351" s="38"/>
    </row>
    <row r="352" spans="1:11" ht="15.75" customHeight="1">
      <c r="A352" s="37"/>
      <c r="B352" s="37"/>
      <c r="D352" s="37"/>
      <c r="E352" s="34"/>
      <c r="F352" s="34"/>
      <c r="G352" s="34"/>
      <c r="H352" s="38"/>
      <c r="I352" s="38"/>
      <c r="J352" s="38"/>
      <c r="K352" s="38"/>
    </row>
    <row r="353" spans="1:11" ht="15.75" customHeight="1">
      <c r="A353" s="37"/>
      <c r="B353" s="37"/>
      <c r="D353" s="37"/>
      <c r="E353" s="34"/>
      <c r="F353" s="34"/>
      <c r="G353" s="34"/>
      <c r="H353" s="38"/>
      <c r="I353" s="38"/>
      <c r="J353" s="38"/>
      <c r="K353" s="38"/>
    </row>
    <row r="354" spans="1:11" ht="15.75" customHeight="1">
      <c r="A354" s="37"/>
      <c r="B354" s="37"/>
      <c r="D354" s="37"/>
      <c r="E354" s="34"/>
      <c r="F354" s="34"/>
      <c r="G354" s="34"/>
      <c r="H354" s="38"/>
      <c r="I354" s="38"/>
      <c r="J354" s="38"/>
      <c r="K354" s="38"/>
    </row>
    <row r="355" spans="1:11" ht="15.75" customHeight="1">
      <c r="A355" s="37"/>
      <c r="B355" s="37"/>
      <c r="D355" s="37"/>
      <c r="E355" s="34"/>
      <c r="F355" s="34"/>
      <c r="G355" s="34"/>
      <c r="H355" s="38"/>
      <c r="I355" s="38"/>
      <c r="J355" s="38"/>
      <c r="K355" s="38"/>
    </row>
    <row r="356" spans="1:11" ht="15.75" customHeight="1">
      <c r="A356" s="37"/>
      <c r="B356" s="37"/>
      <c r="D356" s="37"/>
      <c r="E356" s="34"/>
      <c r="F356" s="34"/>
      <c r="G356" s="34"/>
      <c r="H356" s="38"/>
      <c r="I356" s="38"/>
      <c r="J356" s="38"/>
      <c r="K356" s="38"/>
    </row>
    <row r="357" spans="1:11" ht="15.75" customHeight="1">
      <c r="A357" s="37"/>
      <c r="B357" s="37"/>
      <c r="D357" s="37"/>
      <c r="E357" s="34"/>
      <c r="F357" s="34"/>
      <c r="G357" s="34"/>
      <c r="H357" s="38"/>
      <c r="I357" s="38"/>
      <c r="J357" s="38"/>
      <c r="K357" s="38"/>
    </row>
    <row r="358" spans="1:11" ht="15.75" customHeight="1">
      <c r="A358" s="37"/>
      <c r="B358" s="37"/>
      <c r="D358" s="37"/>
      <c r="E358" s="34"/>
      <c r="F358" s="34"/>
      <c r="G358" s="34"/>
      <c r="H358" s="38"/>
      <c r="I358" s="38"/>
      <c r="J358" s="38"/>
      <c r="K358" s="38"/>
    </row>
    <row r="359" spans="1:11" ht="15.75" customHeight="1">
      <c r="A359" s="37"/>
      <c r="B359" s="37"/>
      <c r="D359" s="37"/>
      <c r="E359" s="34"/>
      <c r="F359" s="34"/>
      <c r="G359" s="34"/>
      <c r="H359" s="38"/>
      <c r="I359" s="38"/>
      <c r="J359" s="38"/>
      <c r="K359" s="38"/>
    </row>
    <row r="360" spans="1:11" ht="15.75" customHeight="1">
      <c r="A360" s="37"/>
      <c r="B360" s="37"/>
      <c r="D360" s="37"/>
      <c r="E360" s="34"/>
      <c r="F360" s="34"/>
      <c r="G360" s="34"/>
      <c r="H360" s="38"/>
      <c r="I360" s="38"/>
      <c r="J360" s="38"/>
      <c r="K360" s="38"/>
    </row>
    <row r="361" spans="1:11" ht="15.75" customHeight="1">
      <c r="A361" s="37"/>
      <c r="B361" s="37"/>
      <c r="D361" s="37"/>
      <c r="E361" s="34"/>
      <c r="F361" s="34"/>
      <c r="G361" s="34"/>
      <c r="H361" s="38"/>
      <c r="I361" s="38"/>
      <c r="J361" s="38"/>
      <c r="K361" s="38"/>
    </row>
    <row r="362" spans="1:11" ht="15.75" customHeight="1">
      <c r="A362" s="37"/>
      <c r="B362" s="37"/>
      <c r="D362" s="37"/>
      <c r="E362" s="34"/>
      <c r="F362" s="34"/>
      <c r="G362" s="34"/>
      <c r="H362" s="38"/>
      <c r="I362" s="38"/>
      <c r="J362" s="38"/>
      <c r="K362" s="38"/>
    </row>
    <row r="363" spans="1:11" ht="15.75" customHeight="1">
      <c r="A363" s="37"/>
      <c r="B363" s="37"/>
      <c r="D363" s="37"/>
      <c r="E363" s="34"/>
      <c r="F363" s="34"/>
      <c r="G363" s="34"/>
      <c r="H363" s="38"/>
      <c r="I363" s="38"/>
      <c r="J363" s="38"/>
      <c r="K363" s="38"/>
    </row>
    <row r="364" spans="1:11" ht="15.75" customHeight="1">
      <c r="A364" s="37"/>
      <c r="B364" s="37"/>
      <c r="D364" s="37"/>
      <c r="E364" s="34"/>
      <c r="F364" s="34"/>
      <c r="G364" s="34"/>
      <c r="H364" s="38"/>
      <c r="I364" s="38"/>
      <c r="J364" s="38"/>
      <c r="K364" s="38"/>
    </row>
    <row r="365" spans="1:11" ht="15.75" customHeight="1">
      <c r="A365" s="37"/>
      <c r="B365" s="37"/>
      <c r="D365" s="37"/>
      <c r="E365" s="34"/>
      <c r="F365" s="34"/>
      <c r="G365" s="34"/>
      <c r="H365" s="38"/>
      <c r="I365" s="38"/>
      <c r="J365" s="38"/>
      <c r="K365" s="38"/>
    </row>
    <row r="366" spans="1:11" ht="15.75" customHeight="1">
      <c r="A366" s="37"/>
      <c r="B366" s="37"/>
      <c r="D366" s="37"/>
      <c r="E366" s="34"/>
      <c r="F366" s="34"/>
      <c r="G366" s="34"/>
      <c r="H366" s="38"/>
      <c r="I366" s="38"/>
      <c r="J366" s="38"/>
      <c r="K366" s="38"/>
    </row>
    <row r="367" spans="1:11" ht="15.75" customHeight="1">
      <c r="A367" s="37"/>
      <c r="B367" s="37"/>
      <c r="D367" s="37"/>
      <c r="E367" s="34"/>
      <c r="F367" s="34"/>
      <c r="G367" s="34"/>
      <c r="H367" s="38"/>
      <c r="I367" s="38"/>
      <c r="J367" s="38"/>
      <c r="K367" s="38"/>
    </row>
    <row r="368" spans="1:11" ht="15.75" customHeight="1">
      <c r="A368" s="37"/>
      <c r="B368" s="37"/>
      <c r="D368" s="37"/>
      <c r="E368" s="34"/>
      <c r="F368" s="34"/>
      <c r="G368" s="34"/>
      <c r="H368" s="38"/>
      <c r="I368" s="38"/>
      <c r="J368" s="38"/>
      <c r="K368" s="38"/>
    </row>
    <row r="369" spans="1:11" ht="15.75" customHeight="1">
      <c r="A369" s="37"/>
      <c r="B369" s="37"/>
      <c r="D369" s="37"/>
      <c r="E369" s="34"/>
      <c r="F369" s="34"/>
      <c r="G369" s="34"/>
      <c r="H369" s="38"/>
      <c r="I369" s="38"/>
      <c r="J369" s="38"/>
      <c r="K369" s="38"/>
    </row>
    <row r="370" spans="1:11" ht="15.75" customHeight="1">
      <c r="A370" s="37"/>
      <c r="B370" s="37"/>
      <c r="D370" s="37"/>
      <c r="E370" s="34"/>
      <c r="F370" s="34"/>
      <c r="G370" s="34"/>
      <c r="H370" s="38"/>
      <c r="I370" s="38"/>
      <c r="J370" s="38"/>
      <c r="K370" s="38"/>
    </row>
    <row r="371" spans="1:11" ht="15.75" customHeight="1">
      <c r="A371" s="37"/>
      <c r="B371" s="37"/>
      <c r="D371" s="37"/>
      <c r="E371" s="34"/>
      <c r="F371" s="34"/>
      <c r="G371" s="34"/>
      <c r="H371" s="38"/>
      <c r="I371" s="38"/>
      <c r="J371" s="38"/>
      <c r="K371" s="38"/>
    </row>
    <row r="372" spans="1:11" ht="15.75" customHeight="1">
      <c r="A372" s="37"/>
      <c r="B372" s="37"/>
      <c r="D372" s="37"/>
      <c r="E372" s="34"/>
      <c r="F372" s="34"/>
      <c r="G372" s="34"/>
      <c r="H372" s="38"/>
      <c r="I372" s="38"/>
      <c r="J372" s="38"/>
      <c r="K372" s="38"/>
    </row>
    <row r="373" spans="1:11" ht="15.75" customHeight="1">
      <c r="A373" s="37"/>
      <c r="B373" s="37"/>
      <c r="D373" s="37"/>
      <c r="E373" s="34"/>
      <c r="F373" s="34"/>
      <c r="G373" s="34"/>
      <c r="H373" s="38"/>
      <c r="I373" s="38"/>
      <c r="J373" s="38"/>
      <c r="K373" s="38"/>
    </row>
    <row r="374" spans="1:11" ht="15.75" customHeight="1">
      <c r="A374" s="37"/>
      <c r="B374" s="37"/>
      <c r="D374" s="37"/>
      <c r="E374" s="34"/>
      <c r="F374" s="34"/>
      <c r="G374" s="34"/>
      <c r="H374" s="38"/>
      <c r="I374" s="38"/>
      <c r="J374" s="38"/>
      <c r="K374" s="38"/>
    </row>
    <row r="375" spans="1:11" ht="15.75" customHeight="1">
      <c r="A375" s="37"/>
      <c r="B375" s="37"/>
      <c r="D375" s="37"/>
      <c r="E375" s="34"/>
      <c r="F375" s="34"/>
      <c r="G375" s="34"/>
      <c r="H375" s="38"/>
      <c r="I375" s="38"/>
      <c r="J375" s="38"/>
      <c r="K375" s="38"/>
    </row>
    <row r="376" spans="1:11" ht="15.75" customHeight="1">
      <c r="A376" s="37"/>
      <c r="B376" s="37"/>
      <c r="D376" s="37"/>
      <c r="E376" s="34"/>
      <c r="F376" s="34"/>
      <c r="G376" s="34"/>
      <c r="H376" s="38"/>
      <c r="I376" s="38"/>
      <c r="J376" s="38"/>
      <c r="K376" s="38"/>
    </row>
    <row r="377" spans="1:11" ht="15.75" customHeight="1">
      <c r="A377" s="37"/>
      <c r="B377" s="37"/>
      <c r="D377" s="37"/>
      <c r="E377" s="34"/>
      <c r="F377" s="34"/>
      <c r="G377" s="34"/>
      <c r="H377" s="38"/>
      <c r="I377" s="38"/>
      <c r="J377" s="38"/>
      <c r="K377" s="38"/>
    </row>
    <row r="378" spans="1:11" ht="15.75" customHeight="1">
      <c r="A378" s="37"/>
      <c r="B378" s="37"/>
      <c r="D378" s="37"/>
      <c r="E378" s="34"/>
      <c r="F378" s="34"/>
      <c r="G378" s="34"/>
      <c r="H378" s="38"/>
      <c r="I378" s="38"/>
      <c r="J378" s="38"/>
      <c r="K378" s="38"/>
    </row>
    <row r="379" spans="1:11" ht="15.75" customHeight="1">
      <c r="A379" s="37"/>
      <c r="B379" s="37"/>
      <c r="D379" s="37"/>
      <c r="E379" s="34"/>
      <c r="F379" s="34"/>
      <c r="G379" s="34"/>
      <c r="H379" s="38"/>
      <c r="I379" s="38"/>
      <c r="J379" s="38"/>
      <c r="K379" s="38"/>
    </row>
    <row r="380" spans="1:11" ht="15.75" customHeight="1">
      <c r="A380" s="37"/>
      <c r="B380" s="37"/>
      <c r="D380" s="37"/>
      <c r="E380" s="34"/>
      <c r="F380" s="34"/>
      <c r="G380" s="34"/>
      <c r="H380" s="38"/>
      <c r="I380" s="38"/>
      <c r="J380" s="38"/>
      <c r="K380" s="38"/>
    </row>
    <row r="381" spans="1:11" ht="15.75" customHeight="1">
      <c r="A381" s="37"/>
      <c r="B381" s="37"/>
      <c r="D381" s="37"/>
      <c r="E381" s="34"/>
      <c r="F381" s="34"/>
      <c r="G381" s="34"/>
      <c r="H381" s="38"/>
      <c r="I381" s="38"/>
      <c r="J381" s="38"/>
      <c r="K381" s="38"/>
    </row>
    <row r="382" spans="1:11" ht="15.75" customHeight="1">
      <c r="A382" s="37"/>
      <c r="B382" s="37"/>
      <c r="D382" s="37"/>
      <c r="E382" s="34"/>
      <c r="F382" s="34"/>
      <c r="G382" s="34"/>
      <c r="H382" s="38"/>
      <c r="I382" s="38"/>
      <c r="J382" s="38"/>
      <c r="K382" s="38"/>
    </row>
    <row r="383" spans="1:11" ht="15.75" customHeight="1">
      <c r="A383" s="37"/>
      <c r="B383" s="37"/>
      <c r="D383" s="37"/>
      <c r="E383" s="34"/>
      <c r="F383" s="34"/>
      <c r="G383" s="34"/>
      <c r="H383" s="38"/>
      <c r="I383" s="38"/>
      <c r="J383" s="38"/>
      <c r="K383" s="38"/>
    </row>
    <row r="384" spans="1:11" ht="15.75" customHeight="1">
      <c r="A384" s="37"/>
      <c r="B384" s="37"/>
      <c r="D384" s="37"/>
      <c r="E384" s="34"/>
      <c r="F384" s="34"/>
      <c r="G384" s="34"/>
      <c r="H384" s="38"/>
      <c r="I384" s="38"/>
      <c r="J384" s="38"/>
      <c r="K384" s="38"/>
    </row>
    <row r="385" spans="1:11" ht="15.75" customHeight="1">
      <c r="A385" s="37"/>
      <c r="B385" s="37"/>
      <c r="D385" s="37"/>
      <c r="E385" s="34"/>
      <c r="F385" s="34"/>
      <c r="G385" s="34"/>
      <c r="H385" s="38"/>
      <c r="I385" s="38"/>
      <c r="J385" s="38"/>
      <c r="K385" s="38"/>
    </row>
    <row r="386" spans="1:11" ht="15.75" customHeight="1">
      <c r="A386" s="37"/>
      <c r="B386" s="37"/>
      <c r="D386" s="37"/>
      <c r="E386" s="34"/>
      <c r="F386" s="34"/>
      <c r="G386" s="34"/>
      <c r="H386" s="38"/>
      <c r="I386" s="38"/>
      <c r="J386" s="38"/>
      <c r="K386" s="38"/>
    </row>
    <row r="387" spans="1:11" ht="15.75" customHeight="1">
      <c r="A387" s="37"/>
      <c r="B387" s="37"/>
      <c r="D387" s="37"/>
      <c r="E387" s="34"/>
      <c r="F387" s="34"/>
      <c r="G387" s="34"/>
      <c r="H387" s="38"/>
      <c r="I387" s="38"/>
      <c r="J387" s="38"/>
      <c r="K387" s="38"/>
    </row>
    <row r="388" spans="1:11" ht="15.75" customHeight="1">
      <c r="A388" s="37"/>
      <c r="B388" s="37"/>
      <c r="D388" s="37"/>
      <c r="E388" s="34"/>
      <c r="F388" s="34"/>
      <c r="G388" s="34"/>
      <c r="H388" s="38"/>
      <c r="I388" s="38"/>
      <c r="J388" s="38"/>
      <c r="K388" s="38"/>
    </row>
    <row r="389" spans="1:11" ht="15.75" customHeight="1">
      <c r="A389" s="37"/>
      <c r="B389" s="37"/>
      <c r="D389" s="37"/>
      <c r="E389" s="34"/>
      <c r="F389" s="34"/>
      <c r="G389" s="34"/>
      <c r="H389" s="38"/>
      <c r="I389" s="38"/>
      <c r="J389" s="38"/>
      <c r="K389" s="38"/>
    </row>
    <row r="390" spans="1:11" ht="15.75" customHeight="1">
      <c r="A390" s="37"/>
      <c r="B390" s="37"/>
      <c r="D390" s="37"/>
      <c r="E390" s="34"/>
      <c r="F390" s="34"/>
      <c r="G390" s="34"/>
      <c r="H390" s="38"/>
      <c r="I390" s="38"/>
      <c r="J390" s="38"/>
      <c r="K390" s="38"/>
    </row>
    <row r="391" spans="1:11" ht="15.75" customHeight="1">
      <c r="A391" s="37"/>
      <c r="B391" s="37"/>
      <c r="D391" s="37"/>
      <c r="E391" s="34"/>
      <c r="F391" s="34"/>
      <c r="G391" s="34"/>
      <c r="H391" s="38"/>
      <c r="I391" s="38"/>
      <c r="J391" s="38"/>
      <c r="K391" s="38"/>
    </row>
    <row r="392" spans="1:11" ht="15.75" customHeight="1">
      <c r="A392" s="37"/>
      <c r="B392" s="37"/>
      <c r="D392" s="37"/>
      <c r="E392" s="34"/>
      <c r="F392" s="34"/>
      <c r="G392" s="34"/>
      <c r="H392" s="38"/>
      <c r="I392" s="38"/>
      <c r="J392" s="38"/>
      <c r="K392" s="38"/>
    </row>
    <row r="393" spans="1:11" ht="15.75" customHeight="1">
      <c r="A393" s="37"/>
      <c r="B393" s="37"/>
      <c r="D393" s="37"/>
      <c r="E393" s="34"/>
      <c r="F393" s="34"/>
      <c r="G393" s="34"/>
      <c r="H393" s="38"/>
      <c r="I393" s="38"/>
      <c r="J393" s="38"/>
      <c r="K393" s="38"/>
    </row>
    <row r="394" spans="1:11" ht="15.75" customHeight="1">
      <c r="A394" s="37"/>
      <c r="B394" s="37"/>
      <c r="D394" s="37"/>
      <c r="E394" s="34"/>
      <c r="F394" s="34"/>
      <c r="G394" s="34"/>
      <c r="H394" s="38"/>
      <c r="I394" s="38"/>
      <c r="J394" s="38"/>
      <c r="K394" s="38"/>
    </row>
    <row r="395" spans="1:11" ht="15.75" customHeight="1">
      <c r="A395" s="37"/>
      <c r="B395" s="37"/>
      <c r="D395" s="37"/>
      <c r="E395" s="34"/>
      <c r="F395" s="34"/>
      <c r="G395" s="34"/>
      <c r="H395" s="38"/>
      <c r="I395" s="38"/>
      <c r="J395" s="38"/>
      <c r="K395" s="38"/>
    </row>
    <row r="396" spans="1:11" ht="15.75" customHeight="1">
      <c r="A396" s="37"/>
      <c r="B396" s="37"/>
      <c r="D396" s="37"/>
      <c r="E396" s="34"/>
      <c r="F396" s="34"/>
      <c r="G396" s="34"/>
      <c r="H396" s="38"/>
      <c r="I396" s="38"/>
      <c r="J396" s="38"/>
      <c r="K396" s="38"/>
    </row>
    <row r="397" spans="1:11" ht="15.75" customHeight="1">
      <c r="A397" s="37"/>
      <c r="B397" s="37"/>
      <c r="D397" s="37"/>
      <c r="E397" s="34"/>
      <c r="F397" s="34"/>
      <c r="G397" s="34"/>
      <c r="H397" s="38"/>
      <c r="I397" s="38"/>
      <c r="J397" s="38"/>
      <c r="K397" s="38"/>
    </row>
    <row r="398" spans="1:11" ht="15.75" customHeight="1">
      <c r="A398" s="37"/>
      <c r="B398" s="37"/>
      <c r="D398" s="37"/>
      <c r="E398" s="34"/>
      <c r="F398" s="34"/>
      <c r="G398" s="34"/>
      <c r="H398" s="38"/>
      <c r="I398" s="38"/>
      <c r="J398" s="38"/>
      <c r="K398" s="38"/>
    </row>
    <row r="399" spans="1:11" ht="15.75" customHeight="1">
      <c r="A399" s="37"/>
      <c r="B399" s="37"/>
      <c r="D399" s="37"/>
      <c r="E399" s="34"/>
      <c r="F399" s="34"/>
      <c r="G399" s="34"/>
      <c r="H399" s="38"/>
      <c r="I399" s="38"/>
      <c r="J399" s="38"/>
      <c r="K399" s="38"/>
    </row>
    <row r="400" spans="1:11" ht="15.75" customHeight="1">
      <c r="A400" s="37"/>
      <c r="B400" s="37"/>
      <c r="D400" s="37"/>
      <c r="E400" s="34"/>
      <c r="F400" s="34"/>
      <c r="G400" s="34"/>
      <c r="H400" s="38"/>
      <c r="I400" s="38"/>
      <c r="J400" s="38"/>
      <c r="K400" s="38"/>
    </row>
    <row r="401" spans="1:11" ht="15.75" customHeight="1">
      <c r="A401" s="37"/>
      <c r="B401" s="37"/>
      <c r="D401" s="37"/>
      <c r="E401" s="34"/>
      <c r="F401" s="34"/>
      <c r="G401" s="34"/>
      <c r="H401" s="38"/>
      <c r="I401" s="38"/>
      <c r="J401" s="38"/>
      <c r="K401" s="38"/>
    </row>
    <row r="402" spans="1:11" ht="15.75" customHeight="1">
      <c r="A402" s="37"/>
      <c r="B402" s="37"/>
      <c r="D402" s="37"/>
      <c r="E402" s="34"/>
      <c r="F402" s="34"/>
      <c r="G402" s="34"/>
      <c r="H402" s="38"/>
      <c r="I402" s="38"/>
      <c r="J402" s="38"/>
      <c r="K402" s="38"/>
    </row>
    <row r="403" spans="1:11" ht="15.75" customHeight="1">
      <c r="A403" s="37"/>
      <c r="B403" s="37"/>
      <c r="D403" s="37"/>
      <c r="E403" s="34"/>
      <c r="F403" s="34"/>
      <c r="G403" s="34"/>
      <c r="H403" s="38"/>
      <c r="I403" s="38"/>
      <c r="J403" s="38"/>
      <c r="K403" s="38"/>
    </row>
    <row r="404" spans="1:11" ht="15.75" customHeight="1">
      <c r="A404" s="37"/>
      <c r="B404" s="37"/>
      <c r="D404" s="37"/>
      <c r="E404" s="34"/>
      <c r="F404" s="34"/>
      <c r="G404" s="34"/>
      <c r="H404" s="38"/>
      <c r="I404" s="38"/>
      <c r="J404" s="38"/>
      <c r="K404" s="38"/>
    </row>
    <row r="405" spans="1:11" ht="15.75" customHeight="1">
      <c r="A405" s="37"/>
      <c r="B405" s="37"/>
      <c r="D405" s="37"/>
      <c r="E405" s="34"/>
      <c r="F405" s="34"/>
      <c r="G405" s="34"/>
      <c r="H405" s="38"/>
      <c r="I405" s="38"/>
      <c r="J405" s="38"/>
      <c r="K405" s="38"/>
    </row>
    <row r="406" spans="1:11" ht="15.75" customHeight="1">
      <c r="A406" s="37"/>
      <c r="B406" s="37"/>
      <c r="D406" s="37"/>
      <c r="E406" s="34"/>
      <c r="F406" s="34"/>
      <c r="G406" s="34"/>
      <c r="H406" s="38"/>
      <c r="I406" s="38"/>
      <c r="J406" s="38"/>
      <c r="K406" s="38"/>
    </row>
    <row r="407" spans="1:11" ht="15.75" customHeight="1">
      <c r="A407" s="37"/>
      <c r="B407" s="37"/>
      <c r="D407" s="37"/>
      <c r="E407" s="34"/>
      <c r="F407" s="34"/>
      <c r="G407" s="34"/>
      <c r="H407" s="38"/>
      <c r="I407" s="38"/>
      <c r="J407" s="38"/>
      <c r="K407" s="38"/>
    </row>
    <row r="408" spans="1:11" ht="15.75" customHeight="1">
      <c r="A408" s="37"/>
      <c r="B408" s="37"/>
      <c r="D408" s="37"/>
      <c r="E408" s="34"/>
      <c r="F408" s="34"/>
      <c r="G408" s="34"/>
      <c r="H408" s="38"/>
      <c r="I408" s="38"/>
      <c r="J408" s="38"/>
      <c r="K408" s="38"/>
    </row>
    <row r="409" spans="1:11" ht="15.75" customHeight="1">
      <c r="A409" s="37"/>
      <c r="B409" s="37"/>
      <c r="D409" s="37"/>
      <c r="E409" s="34"/>
      <c r="F409" s="34"/>
      <c r="G409" s="34"/>
      <c r="H409" s="38"/>
      <c r="I409" s="38"/>
      <c r="J409" s="38"/>
      <c r="K409" s="38"/>
    </row>
    <row r="410" spans="1:11" ht="15.75" customHeight="1">
      <c r="A410" s="37"/>
      <c r="B410" s="37"/>
      <c r="D410" s="37"/>
      <c r="E410" s="34"/>
      <c r="F410" s="34"/>
      <c r="G410" s="34"/>
      <c r="H410" s="38"/>
      <c r="I410" s="38"/>
      <c r="J410" s="38"/>
      <c r="K410" s="38"/>
    </row>
    <row r="411" spans="1:11" ht="15.75" customHeight="1">
      <c r="A411" s="37"/>
      <c r="B411" s="37"/>
      <c r="D411" s="37"/>
      <c r="E411" s="34"/>
      <c r="F411" s="34"/>
      <c r="G411" s="34"/>
      <c r="H411" s="38"/>
      <c r="I411" s="38"/>
      <c r="J411" s="38"/>
      <c r="K411" s="38"/>
    </row>
    <row r="412" spans="1:11" ht="15.75" customHeight="1">
      <c r="A412" s="37"/>
      <c r="B412" s="37"/>
      <c r="D412" s="37"/>
      <c r="E412" s="34"/>
      <c r="F412" s="34"/>
      <c r="G412" s="34"/>
      <c r="H412" s="38"/>
      <c r="I412" s="38"/>
      <c r="J412" s="38"/>
      <c r="K412" s="38"/>
    </row>
    <row r="413" spans="1:11" ht="15.75" customHeight="1">
      <c r="A413" s="37"/>
      <c r="B413" s="37"/>
      <c r="D413" s="37"/>
      <c r="E413" s="34"/>
      <c r="F413" s="34"/>
      <c r="G413" s="34"/>
      <c r="H413" s="38"/>
      <c r="I413" s="38"/>
      <c r="J413" s="38"/>
      <c r="K413" s="38"/>
    </row>
    <row r="414" spans="1:11" ht="15.75" customHeight="1">
      <c r="A414" s="37"/>
      <c r="B414" s="37"/>
      <c r="D414" s="37"/>
      <c r="E414" s="34"/>
      <c r="F414" s="34"/>
      <c r="G414" s="34"/>
      <c r="H414" s="38"/>
      <c r="I414" s="38"/>
      <c r="J414" s="38"/>
      <c r="K414" s="38"/>
    </row>
    <row r="415" spans="1:11" ht="15.75" customHeight="1">
      <c r="A415" s="37"/>
      <c r="B415" s="37"/>
      <c r="D415" s="37"/>
      <c r="E415" s="34"/>
      <c r="F415" s="34"/>
      <c r="G415" s="34"/>
      <c r="H415" s="38"/>
      <c r="I415" s="38"/>
      <c r="J415" s="38"/>
      <c r="K415" s="38"/>
    </row>
    <row r="416" spans="1:11" ht="15.75" customHeight="1">
      <c r="A416" s="37"/>
      <c r="B416" s="37"/>
      <c r="D416" s="37"/>
      <c r="E416" s="34"/>
      <c r="F416" s="34"/>
      <c r="G416" s="34"/>
      <c r="H416" s="38"/>
      <c r="I416" s="38"/>
      <c r="J416" s="38"/>
      <c r="K416" s="38"/>
    </row>
    <row r="417" spans="1:11" ht="15.75" customHeight="1">
      <c r="A417" s="37"/>
      <c r="B417" s="37"/>
      <c r="D417" s="37"/>
      <c r="E417" s="34"/>
      <c r="F417" s="34"/>
      <c r="G417" s="34"/>
      <c r="H417" s="38"/>
      <c r="I417" s="38"/>
      <c r="J417" s="38"/>
      <c r="K417" s="38"/>
    </row>
    <row r="418" spans="1:11" ht="15.75" customHeight="1">
      <c r="A418" s="37"/>
      <c r="B418" s="37"/>
      <c r="D418" s="37"/>
      <c r="E418" s="34"/>
      <c r="F418" s="34"/>
      <c r="G418" s="34"/>
      <c r="H418" s="38"/>
      <c r="I418" s="38"/>
      <c r="J418" s="38"/>
      <c r="K418" s="38"/>
    </row>
    <row r="419" spans="1:11" ht="15.75" customHeight="1">
      <c r="A419" s="37"/>
      <c r="B419" s="37"/>
      <c r="D419" s="37"/>
      <c r="E419" s="34"/>
      <c r="F419" s="34"/>
      <c r="G419" s="34"/>
      <c r="H419" s="38"/>
      <c r="I419" s="38"/>
      <c r="J419" s="38"/>
      <c r="K419" s="38"/>
    </row>
    <row r="420" spans="1:11" ht="15.75" customHeight="1">
      <c r="A420" s="37"/>
      <c r="B420" s="37"/>
      <c r="D420" s="37"/>
      <c r="E420" s="34"/>
      <c r="F420" s="34"/>
      <c r="G420" s="34"/>
      <c r="H420" s="38"/>
      <c r="I420" s="38"/>
      <c r="J420" s="38"/>
      <c r="K420" s="38"/>
    </row>
    <row r="421" spans="1:11" ht="15.75" customHeight="1">
      <c r="A421" s="37"/>
      <c r="B421" s="37"/>
      <c r="D421" s="37"/>
      <c r="E421" s="34"/>
      <c r="F421" s="34"/>
      <c r="G421" s="34"/>
      <c r="H421" s="38"/>
      <c r="I421" s="38"/>
      <c r="J421" s="38"/>
      <c r="K421" s="38"/>
    </row>
    <row r="422" spans="1:11" ht="15.75" customHeight="1">
      <c r="A422" s="37"/>
      <c r="B422" s="37"/>
      <c r="D422" s="37"/>
      <c r="E422" s="34"/>
      <c r="F422" s="34"/>
      <c r="G422" s="34"/>
      <c r="H422" s="38"/>
      <c r="I422" s="38"/>
      <c r="J422" s="38"/>
      <c r="K422" s="38"/>
    </row>
    <row r="423" spans="1:11" ht="15.75" customHeight="1">
      <c r="A423" s="37"/>
      <c r="B423" s="37"/>
      <c r="D423" s="37"/>
      <c r="E423" s="34"/>
      <c r="F423" s="34"/>
      <c r="G423" s="34"/>
      <c r="H423" s="38"/>
      <c r="I423" s="38"/>
      <c r="J423" s="38"/>
      <c r="K423" s="38"/>
    </row>
    <row r="424" spans="1:11" ht="15.75" customHeight="1">
      <c r="A424" s="37"/>
      <c r="B424" s="37"/>
      <c r="D424" s="37"/>
      <c r="E424" s="34"/>
      <c r="F424" s="34"/>
      <c r="G424" s="34"/>
      <c r="H424" s="38"/>
      <c r="I424" s="38"/>
      <c r="J424" s="38"/>
      <c r="K424" s="38"/>
    </row>
    <row r="425" spans="1:11" ht="15.75" customHeight="1">
      <c r="A425" s="37"/>
      <c r="B425" s="37"/>
      <c r="D425" s="37"/>
      <c r="E425" s="34"/>
      <c r="F425" s="34"/>
      <c r="G425" s="34"/>
      <c r="H425" s="38"/>
      <c r="I425" s="38"/>
      <c r="J425" s="38"/>
      <c r="K425" s="38"/>
    </row>
    <row r="426" spans="1:11" ht="15.75" customHeight="1">
      <c r="A426" s="37"/>
      <c r="B426" s="37"/>
      <c r="D426" s="37"/>
      <c r="E426" s="34"/>
      <c r="F426" s="34"/>
      <c r="G426" s="34"/>
      <c r="H426" s="38"/>
      <c r="I426" s="38"/>
      <c r="J426" s="38"/>
      <c r="K426" s="38"/>
    </row>
    <row r="427" spans="1:11" ht="15.75" customHeight="1">
      <c r="A427" s="37"/>
      <c r="B427" s="37"/>
      <c r="D427" s="37"/>
      <c r="E427" s="34"/>
      <c r="F427" s="34"/>
      <c r="G427" s="34"/>
      <c r="H427" s="38"/>
      <c r="I427" s="38"/>
      <c r="J427" s="38"/>
      <c r="K427" s="38"/>
    </row>
    <row r="428" spans="1:11" ht="15.75" customHeight="1">
      <c r="A428" s="37"/>
      <c r="B428" s="37"/>
      <c r="D428" s="37"/>
      <c r="E428" s="34"/>
      <c r="F428" s="34"/>
      <c r="G428" s="34"/>
      <c r="H428" s="38"/>
      <c r="I428" s="38"/>
      <c r="J428" s="38"/>
      <c r="K428" s="38"/>
    </row>
    <row r="429" spans="1:11" ht="15.75" customHeight="1">
      <c r="A429" s="37"/>
      <c r="B429" s="37"/>
      <c r="D429" s="37"/>
      <c r="E429" s="34"/>
      <c r="F429" s="34"/>
      <c r="G429" s="34"/>
      <c r="H429" s="38"/>
      <c r="I429" s="38"/>
      <c r="J429" s="38"/>
      <c r="K429" s="38"/>
    </row>
    <row r="430" spans="1:11" ht="15.75" customHeight="1">
      <c r="A430" s="37"/>
      <c r="B430" s="37"/>
      <c r="D430" s="37"/>
      <c r="E430" s="34"/>
      <c r="F430" s="34"/>
      <c r="G430" s="34"/>
      <c r="H430" s="38"/>
      <c r="I430" s="38"/>
      <c r="J430" s="38"/>
      <c r="K430" s="38"/>
    </row>
    <row r="431" spans="1:11" ht="15.75" customHeight="1">
      <c r="A431" s="37"/>
      <c r="B431" s="37"/>
      <c r="D431" s="37"/>
      <c r="E431" s="34"/>
      <c r="F431" s="34"/>
      <c r="G431" s="34"/>
      <c r="H431" s="38"/>
      <c r="I431" s="38"/>
      <c r="J431" s="38"/>
      <c r="K431" s="38"/>
    </row>
    <row r="432" spans="1:11" ht="15.75" customHeight="1">
      <c r="A432" s="37"/>
      <c r="B432" s="37"/>
      <c r="D432" s="37"/>
      <c r="E432" s="34"/>
      <c r="F432" s="34"/>
      <c r="G432" s="34"/>
      <c r="H432" s="38"/>
      <c r="I432" s="38"/>
      <c r="J432" s="38"/>
      <c r="K432" s="38"/>
    </row>
    <row r="433" spans="1:11" ht="15.75" customHeight="1">
      <c r="A433" s="37"/>
      <c r="B433" s="37"/>
      <c r="D433" s="37"/>
      <c r="E433" s="34"/>
      <c r="F433" s="34"/>
      <c r="G433" s="34"/>
      <c r="H433" s="38"/>
      <c r="I433" s="38"/>
      <c r="J433" s="38"/>
      <c r="K433" s="38"/>
    </row>
    <row r="434" spans="1:11" ht="15.75" customHeight="1">
      <c r="A434" s="37"/>
      <c r="B434" s="37"/>
      <c r="D434" s="37"/>
      <c r="E434" s="34"/>
      <c r="F434" s="34"/>
      <c r="G434" s="34"/>
      <c r="H434" s="38"/>
      <c r="I434" s="38"/>
      <c r="J434" s="38"/>
      <c r="K434" s="38"/>
    </row>
    <row r="435" spans="1:11" ht="15.75" customHeight="1">
      <c r="A435" s="37"/>
      <c r="B435" s="37"/>
      <c r="D435" s="37"/>
      <c r="E435" s="34"/>
      <c r="F435" s="34"/>
      <c r="G435" s="34"/>
      <c r="H435" s="38"/>
      <c r="I435" s="38"/>
      <c r="J435" s="38"/>
      <c r="K435" s="38"/>
    </row>
    <row r="436" spans="1:11" ht="15.75" customHeight="1">
      <c r="A436" s="37"/>
      <c r="B436" s="37"/>
      <c r="D436" s="37"/>
      <c r="E436" s="34"/>
      <c r="F436" s="34"/>
      <c r="G436" s="34"/>
      <c r="H436" s="38"/>
      <c r="I436" s="38"/>
      <c r="J436" s="38"/>
      <c r="K436" s="38"/>
    </row>
    <row r="437" spans="1:11" ht="15.75" customHeight="1">
      <c r="A437" s="37"/>
      <c r="B437" s="37"/>
      <c r="D437" s="37"/>
      <c r="E437" s="34"/>
      <c r="F437" s="34"/>
      <c r="G437" s="34"/>
      <c r="H437" s="38"/>
      <c r="I437" s="38"/>
      <c r="J437" s="38"/>
      <c r="K437" s="38"/>
    </row>
    <row r="438" spans="1:11" ht="15.75" customHeight="1">
      <c r="A438" s="37"/>
      <c r="B438" s="37"/>
      <c r="D438" s="37"/>
      <c r="E438" s="34"/>
      <c r="F438" s="34"/>
      <c r="G438" s="34"/>
      <c r="H438" s="38"/>
      <c r="I438" s="38"/>
      <c r="J438" s="38"/>
      <c r="K438" s="38"/>
    </row>
    <row r="439" spans="1:11" ht="15.75" customHeight="1">
      <c r="A439" s="37"/>
      <c r="B439" s="37"/>
      <c r="D439" s="37"/>
      <c r="E439" s="34"/>
      <c r="F439" s="34"/>
      <c r="G439" s="34"/>
      <c r="H439" s="38"/>
      <c r="I439" s="38"/>
      <c r="J439" s="38"/>
      <c r="K439" s="38"/>
    </row>
    <row r="440" spans="1:11" ht="15.75" customHeight="1">
      <c r="A440" s="37"/>
      <c r="B440" s="37"/>
      <c r="D440" s="37"/>
      <c r="E440" s="34"/>
      <c r="F440" s="34"/>
      <c r="G440" s="34"/>
      <c r="H440" s="38"/>
      <c r="I440" s="38"/>
      <c r="J440" s="38"/>
      <c r="K440" s="38"/>
    </row>
    <row r="441" spans="1:11" ht="15.75" customHeight="1">
      <c r="A441" s="37"/>
      <c r="B441" s="37"/>
      <c r="D441" s="37"/>
      <c r="E441" s="34"/>
      <c r="F441" s="34"/>
      <c r="G441" s="34"/>
      <c r="H441" s="38"/>
      <c r="I441" s="38"/>
      <c r="J441" s="38"/>
      <c r="K441" s="38"/>
    </row>
    <row r="442" spans="1:11" ht="15.75" customHeight="1">
      <c r="A442" s="37"/>
      <c r="B442" s="37"/>
      <c r="D442" s="37"/>
      <c r="E442" s="34"/>
      <c r="F442" s="34"/>
      <c r="G442" s="34"/>
      <c r="H442" s="38"/>
      <c r="I442" s="38"/>
      <c r="J442" s="38"/>
      <c r="K442" s="38"/>
    </row>
    <row r="443" spans="1:11" ht="15.75" customHeight="1">
      <c r="A443" s="37"/>
      <c r="B443" s="37"/>
      <c r="D443" s="37"/>
      <c r="E443" s="34"/>
      <c r="F443" s="34"/>
      <c r="G443" s="34"/>
      <c r="H443" s="38"/>
      <c r="I443" s="38"/>
      <c r="J443" s="38"/>
      <c r="K443" s="38"/>
    </row>
    <row r="444" spans="1:11" ht="15.75" customHeight="1">
      <c r="A444" s="37"/>
      <c r="B444" s="37"/>
      <c r="D444" s="37"/>
      <c r="E444" s="34"/>
      <c r="F444" s="34"/>
      <c r="G444" s="34"/>
      <c r="H444" s="38"/>
      <c r="I444" s="38"/>
      <c r="J444" s="38"/>
      <c r="K444" s="38"/>
    </row>
    <row r="445" spans="1:11" ht="15.75" customHeight="1">
      <c r="A445" s="37"/>
      <c r="B445" s="37"/>
      <c r="D445" s="37"/>
      <c r="E445" s="34"/>
      <c r="F445" s="34"/>
      <c r="G445" s="34"/>
      <c r="H445" s="38"/>
      <c r="I445" s="38"/>
      <c r="J445" s="38"/>
      <c r="K445" s="38"/>
    </row>
    <row r="446" spans="1:11" ht="15.75" customHeight="1">
      <c r="A446" s="37"/>
      <c r="B446" s="37"/>
      <c r="D446" s="37"/>
      <c r="E446" s="34"/>
      <c r="F446" s="34"/>
      <c r="G446" s="34"/>
      <c r="H446" s="38"/>
      <c r="I446" s="38"/>
      <c r="J446" s="38"/>
      <c r="K446" s="38"/>
    </row>
    <row r="447" spans="1:11" ht="15.75" customHeight="1">
      <c r="A447" s="37"/>
      <c r="B447" s="37"/>
      <c r="D447" s="37"/>
      <c r="E447" s="34"/>
      <c r="F447" s="34"/>
      <c r="G447" s="34"/>
      <c r="H447" s="38"/>
      <c r="I447" s="38"/>
      <c r="J447" s="38"/>
      <c r="K447" s="38"/>
    </row>
    <row r="448" spans="1:11" ht="15.75" customHeight="1">
      <c r="A448" s="37"/>
      <c r="B448" s="37"/>
      <c r="D448" s="37"/>
      <c r="E448" s="34"/>
      <c r="F448" s="34"/>
      <c r="G448" s="34"/>
      <c r="H448" s="38"/>
      <c r="I448" s="38"/>
      <c r="J448" s="38"/>
      <c r="K448" s="38"/>
    </row>
    <row r="449" spans="1:11" ht="15.75" customHeight="1">
      <c r="A449" s="37"/>
      <c r="B449" s="37"/>
      <c r="D449" s="37"/>
      <c r="E449" s="34"/>
      <c r="F449" s="34"/>
      <c r="G449" s="34"/>
      <c r="H449" s="38"/>
      <c r="I449" s="38"/>
      <c r="J449" s="38"/>
      <c r="K449" s="38"/>
    </row>
    <row r="450" spans="1:11" ht="15.75" customHeight="1">
      <c r="A450" s="37"/>
      <c r="B450" s="37"/>
      <c r="D450" s="37"/>
      <c r="E450" s="34"/>
      <c r="F450" s="34"/>
      <c r="G450" s="34"/>
      <c r="H450" s="38"/>
      <c r="I450" s="38"/>
      <c r="J450" s="38"/>
      <c r="K450" s="38"/>
    </row>
    <row r="451" spans="1:11" ht="15.75" customHeight="1">
      <c r="A451" s="37"/>
      <c r="B451" s="37"/>
      <c r="D451" s="37"/>
      <c r="E451" s="34"/>
      <c r="F451" s="34"/>
      <c r="G451" s="34"/>
      <c r="H451" s="38"/>
      <c r="I451" s="38"/>
      <c r="J451" s="38"/>
      <c r="K451" s="38"/>
    </row>
    <row r="452" spans="1:11" ht="15.75" customHeight="1">
      <c r="A452" s="37"/>
      <c r="B452" s="37"/>
      <c r="D452" s="37"/>
      <c r="E452" s="34"/>
      <c r="F452" s="34"/>
      <c r="G452" s="34"/>
      <c r="H452" s="38"/>
      <c r="I452" s="38"/>
      <c r="J452" s="38"/>
      <c r="K452" s="38"/>
    </row>
    <row r="453" spans="1:11" ht="15.75" customHeight="1">
      <c r="A453" s="37"/>
      <c r="B453" s="37"/>
      <c r="D453" s="37"/>
      <c r="E453" s="34"/>
      <c r="F453" s="34"/>
      <c r="G453" s="34"/>
      <c r="H453" s="38"/>
      <c r="I453" s="38"/>
      <c r="J453" s="38"/>
      <c r="K453" s="38"/>
    </row>
    <row r="454" spans="1:11" ht="15.75" customHeight="1">
      <c r="A454" s="37"/>
      <c r="B454" s="37"/>
      <c r="D454" s="37"/>
      <c r="E454" s="34"/>
      <c r="F454" s="34"/>
      <c r="G454" s="34"/>
      <c r="H454" s="38"/>
      <c r="I454" s="38"/>
      <c r="J454" s="38"/>
      <c r="K454" s="38"/>
    </row>
    <row r="455" spans="1:11" ht="15.75" customHeight="1">
      <c r="A455" s="37"/>
      <c r="B455" s="37"/>
      <c r="D455" s="37"/>
      <c r="E455" s="34"/>
      <c r="F455" s="34"/>
      <c r="G455" s="34"/>
      <c r="H455" s="38"/>
      <c r="I455" s="38"/>
      <c r="J455" s="38"/>
      <c r="K455" s="38"/>
    </row>
    <row r="456" spans="1:11" ht="15.75" customHeight="1">
      <c r="A456" s="37"/>
      <c r="B456" s="37"/>
      <c r="D456" s="37"/>
      <c r="E456" s="34"/>
      <c r="F456" s="34"/>
      <c r="G456" s="34"/>
      <c r="H456" s="38"/>
      <c r="I456" s="38"/>
      <c r="J456" s="38"/>
      <c r="K456" s="38"/>
    </row>
    <row r="457" spans="1:11" ht="15.75" customHeight="1">
      <c r="A457" s="37"/>
      <c r="B457" s="37"/>
      <c r="D457" s="37"/>
      <c r="E457" s="34"/>
      <c r="F457" s="34"/>
      <c r="G457" s="34"/>
      <c r="H457" s="38"/>
      <c r="I457" s="38"/>
      <c r="J457" s="38"/>
      <c r="K457" s="38"/>
    </row>
    <row r="458" spans="1:11" ht="15.75" customHeight="1">
      <c r="A458" s="37"/>
      <c r="B458" s="37"/>
      <c r="D458" s="37"/>
      <c r="E458" s="34"/>
      <c r="F458" s="34"/>
      <c r="G458" s="34"/>
      <c r="H458" s="38"/>
      <c r="I458" s="38"/>
      <c r="J458" s="38"/>
      <c r="K458" s="38"/>
    </row>
    <row r="459" spans="1:11" ht="15.75" customHeight="1">
      <c r="A459" s="37"/>
      <c r="B459" s="37"/>
      <c r="D459" s="37"/>
      <c r="E459" s="34"/>
      <c r="F459" s="34"/>
      <c r="G459" s="34"/>
      <c r="H459" s="38"/>
      <c r="I459" s="38"/>
      <c r="J459" s="38"/>
      <c r="K459" s="38"/>
    </row>
    <row r="460" spans="1:11" ht="15.75" customHeight="1">
      <c r="A460" s="37"/>
      <c r="B460" s="37"/>
      <c r="D460" s="37"/>
      <c r="E460" s="34"/>
      <c r="F460" s="34"/>
      <c r="G460" s="34"/>
      <c r="H460" s="38"/>
      <c r="I460" s="38"/>
      <c r="J460" s="38"/>
      <c r="K460" s="38"/>
    </row>
    <row r="461" spans="1:11" ht="15.75" customHeight="1">
      <c r="A461" s="37"/>
      <c r="B461" s="37"/>
      <c r="D461" s="37"/>
      <c r="E461" s="34"/>
      <c r="F461" s="34"/>
      <c r="G461" s="34"/>
      <c r="H461" s="38"/>
      <c r="I461" s="38"/>
      <c r="J461" s="38"/>
      <c r="K461" s="38"/>
    </row>
    <row r="462" spans="1:11" ht="15.75" customHeight="1">
      <c r="A462" s="37"/>
      <c r="B462" s="37"/>
      <c r="D462" s="37"/>
      <c r="E462" s="34"/>
      <c r="F462" s="34"/>
      <c r="G462" s="34"/>
      <c r="H462" s="38"/>
      <c r="I462" s="38"/>
      <c r="J462" s="38"/>
      <c r="K462" s="38"/>
    </row>
    <row r="463" spans="1:11" ht="15.75" customHeight="1">
      <c r="A463" s="37"/>
      <c r="B463" s="37"/>
      <c r="D463" s="37"/>
      <c r="E463" s="34"/>
      <c r="F463" s="34"/>
      <c r="G463" s="34"/>
      <c r="H463" s="38"/>
      <c r="I463" s="38"/>
      <c r="J463" s="38"/>
      <c r="K463" s="38"/>
    </row>
    <row r="464" spans="1:11" ht="15.75" customHeight="1">
      <c r="A464" s="37"/>
      <c r="B464" s="37"/>
      <c r="D464" s="37"/>
      <c r="E464" s="34"/>
      <c r="F464" s="34"/>
      <c r="G464" s="34"/>
      <c r="H464" s="38"/>
      <c r="I464" s="38"/>
      <c r="J464" s="38"/>
      <c r="K464" s="38"/>
    </row>
    <row r="465" spans="1:11" ht="15.75" customHeight="1">
      <c r="A465" s="37"/>
      <c r="B465" s="37"/>
      <c r="D465" s="37"/>
      <c r="E465" s="34"/>
      <c r="F465" s="34"/>
      <c r="G465" s="34"/>
      <c r="H465" s="38"/>
      <c r="I465" s="38"/>
      <c r="J465" s="38"/>
      <c r="K465" s="38"/>
    </row>
    <row r="466" spans="1:11" ht="15.75" customHeight="1">
      <c r="A466" s="37"/>
      <c r="B466" s="37"/>
      <c r="D466" s="37"/>
      <c r="E466" s="34"/>
      <c r="F466" s="34"/>
      <c r="G466" s="34"/>
      <c r="H466" s="38"/>
      <c r="I466" s="38"/>
      <c r="J466" s="38"/>
      <c r="K466" s="38"/>
    </row>
    <row r="467" spans="1:11" ht="15.75" customHeight="1">
      <c r="A467" s="37"/>
      <c r="B467" s="37"/>
      <c r="D467" s="37"/>
      <c r="E467" s="34"/>
      <c r="F467" s="34"/>
      <c r="G467" s="34"/>
      <c r="H467" s="38"/>
      <c r="I467" s="38"/>
      <c r="J467" s="38"/>
      <c r="K467" s="38"/>
    </row>
    <row r="468" spans="1:11" ht="15.75" customHeight="1">
      <c r="A468" s="37"/>
      <c r="B468" s="37"/>
      <c r="D468" s="37"/>
      <c r="E468" s="34"/>
      <c r="F468" s="34"/>
      <c r="G468" s="34"/>
      <c r="H468" s="38"/>
      <c r="I468" s="38"/>
      <c r="J468" s="38"/>
      <c r="K468" s="38"/>
    </row>
    <row r="469" spans="1:11" ht="15.75" customHeight="1">
      <c r="A469" s="37"/>
      <c r="B469" s="37"/>
      <c r="D469" s="37"/>
      <c r="E469" s="34"/>
      <c r="F469" s="34"/>
      <c r="G469" s="34"/>
      <c r="H469" s="38"/>
      <c r="I469" s="38"/>
      <c r="J469" s="38"/>
      <c r="K469" s="38"/>
    </row>
    <row r="470" spans="1:11" ht="15.75" customHeight="1">
      <c r="A470" s="37"/>
      <c r="B470" s="37"/>
      <c r="D470" s="37"/>
      <c r="E470" s="34"/>
      <c r="F470" s="34"/>
      <c r="G470" s="34"/>
      <c r="H470" s="38"/>
      <c r="I470" s="38"/>
      <c r="J470" s="38"/>
      <c r="K470" s="38"/>
    </row>
    <row r="471" spans="1:11" ht="15.75" customHeight="1">
      <c r="A471" s="37"/>
      <c r="B471" s="37"/>
      <c r="D471" s="37"/>
      <c r="E471" s="34"/>
      <c r="F471" s="34"/>
      <c r="G471" s="34"/>
      <c r="H471" s="38"/>
      <c r="I471" s="38"/>
      <c r="J471" s="38"/>
      <c r="K471" s="38"/>
    </row>
    <row r="472" spans="1:11" ht="15.75" customHeight="1">
      <c r="A472" s="37"/>
      <c r="B472" s="37"/>
      <c r="D472" s="37"/>
      <c r="E472" s="34"/>
      <c r="F472" s="34"/>
      <c r="G472" s="34"/>
      <c r="H472" s="38"/>
      <c r="I472" s="38"/>
      <c r="J472" s="38"/>
      <c r="K472" s="38"/>
    </row>
    <row r="473" spans="1:11" ht="15.75" customHeight="1">
      <c r="A473" s="37"/>
      <c r="B473" s="37"/>
      <c r="D473" s="37"/>
      <c r="E473" s="34"/>
      <c r="F473" s="34"/>
      <c r="G473" s="34"/>
      <c r="H473" s="38"/>
      <c r="I473" s="38"/>
      <c r="J473" s="38"/>
      <c r="K473" s="38"/>
    </row>
    <row r="474" spans="1:11" ht="15.75" customHeight="1">
      <c r="A474" s="37"/>
      <c r="B474" s="37"/>
      <c r="D474" s="37"/>
      <c r="E474" s="34"/>
      <c r="F474" s="34"/>
      <c r="G474" s="34"/>
      <c r="H474" s="38"/>
      <c r="I474" s="38"/>
      <c r="J474" s="38"/>
      <c r="K474" s="38"/>
    </row>
    <row r="475" spans="1:11" ht="15.75" customHeight="1">
      <c r="A475" s="37"/>
      <c r="B475" s="37"/>
      <c r="D475" s="37"/>
      <c r="E475" s="34"/>
      <c r="F475" s="34"/>
      <c r="G475" s="34"/>
      <c r="H475" s="38"/>
      <c r="I475" s="38"/>
      <c r="J475" s="38"/>
      <c r="K475" s="38"/>
    </row>
    <row r="476" spans="1:11" ht="15.75" customHeight="1">
      <c r="A476" s="37"/>
      <c r="B476" s="37"/>
      <c r="D476" s="37"/>
      <c r="E476" s="34"/>
      <c r="F476" s="34"/>
      <c r="G476" s="34"/>
      <c r="H476" s="38"/>
      <c r="I476" s="38"/>
      <c r="J476" s="38"/>
      <c r="K476" s="38"/>
    </row>
    <row r="477" spans="1:11" ht="15.75" customHeight="1">
      <c r="A477" s="37"/>
      <c r="B477" s="37"/>
      <c r="D477" s="37"/>
      <c r="E477" s="34"/>
      <c r="F477" s="34"/>
      <c r="G477" s="34"/>
      <c r="H477" s="38"/>
      <c r="I477" s="38"/>
      <c r="J477" s="38"/>
      <c r="K477" s="38"/>
    </row>
    <row r="478" spans="1:11" ht="15.75" customHeight="1">
      <c r="A478" s="37"/>
      <c r="B478" s="37"/>
      <c r="D478" s="37"/>
      <c r="E478" s="34"/>
      <c r="F478" s="34"/>
      <c r="G478" s="34"/>
      <c r="H478" s="38"/>
      <c r="I478" s="38"/>
      <c r="J478" s="38"/>
      <c r="K478" s="38"/>
    </row>
    <row r="479" spans="1:11" ht="15.75" customHeight="1">
      <c r="A479" s="37"/>
      <c r="B479" s="37"/>
      <c r="D479" s="37"/>
      <c r="E479" s="34"/>
      <c r="F479" s="34"/>
      <c r="G479" s="34"/>
      <c r="H479" s="38"/>
      <c r="I479" s="38"/>
      <c r="J479" s="38"/>
      <c r="K479" s="38"/>
    </row>
    <row r="480" spans="1:11" ht="15.75" customHeight="1">
      <c r="A480" s="37"/>
      <c r="B480" s="37"/>
      <c r="D480" s="37"/>
      <c r="E480" s="34"/>
      <c r="F480" s="34"/>
      <c r="G480" s="34"/>
      <c r="H480" s="38"/>
      <c r="I480" s="38"/>
      <c r="J480" s="38"/>
      <c r="K480" s="38"/>
    </row>
    <row r="481" spans="1:11" ht="15.75" customHeight="1">
      <c r="A481" s="37"/>
      <c r="B481" s="37"/>
      <c r="D481" s="37"/>
      <c r="E481" s="34"/>
      <c r="F481" s="34"/>
      <c r="G481" s="34"/>
      <c r="H481" s="38"/>
      <c r="I481" s="38"/>
      <c r="J481" s="38"/>
      <c r="K481" s="38"/>
    </row>
    <row r="482" spans="1:11" ht="15.75" customHeight="1">
      <c r="A482" s="37"/>
      <c r="B482" s="37"/>
      <c r="D482" s="37"/>
      <c r="E482" s="34"/>
      <c r="F482" s="34"/>
      <c r="G482" s="34"/>
      <c r="H482" s="38"/>
      <c r="I482" s="38"/>
      <c r="J482" s="38"/>
      <c r="K482" s="38"/>
    </row>
    <row r="483" spans="1:11" ht="15.75" customHeight="1">
      <c r="A483" s="37"/>
      <c r="B483" s="37"/>
      <c r="D483" s="37"/>
      <c r="E483" s="34"/>
      <c r="F483" s="34"/>
      <c r="G483" s="34"/>
      <c r="H483" s="38"/>
      <c r="I483" s="38"/>
      <c r="J483" s="38"/>
      <c r="K483" s="38"/>
    </row>
    <row r="484" spans="1:11" ht="15.75" customHeight="1">
      <c r="A484" s="37"/>
      <c r="B484" s="37"/>
      <c r="D484" s="37"/>
      <c r="E484" s="34"/>
      <c r="F484" s="34"/>
      <c r="G484" s="34"/>
      <c r="H484" s="38"/>
      <c r="I484" s="38"/>
      <c r="J484" s="38"/>
      <c r="K484" s="38"/>
    </row>
    <row r="485" spans="1:11" ht="15.75" customHeight="1">
      <c r="A485" s="37"/>
      <c r="B485" s="37"/>
      <c r="D485" s="37"/>
      <c r="E485" s="34"/>
      <c r="F485" s="34"/>
      <c r="G485" s="34"/>
      <c r="H485" s="38"/>
      <c r="I485" s="38"/>
      <c r="J485" s="38"/>
      <c r="K485" s="38"/>
    </row>
    <row r="486" spans="1:11" ht="15.75" customHeight="1">
      <c r="A486" s="37"/>
      <c r="B486" s="37"/>
      <c r="D486" s="37"/>
      <c r="E486" s="34"/>
      <c r="F486" s="34"/>
      <c r="G486" s="34"/>
      <c r="H486" s="38"/>
      <c r="I486" s="38"/>
      <c r="J486" s="38"/>
      <c r="K486" s="38"/>
    </row>
    <row r="487" spans="1:11" ht="15.75" customHeight="1">
      <c r="A487" s="37"/>
      <c r="B487" s="37"/>
      <c r="D487" s="37"/>
      <c r="E487" s="34"/>
      <c r="F487" s="34"/>
      <c r="G487" s="34"/>
      <c r="H487" s="38"/>
      <c r="I487" s="38"/>
      <c r="J487" s="38"/>
      <c r="K487" s="38"/>
    </row>
    <row r="488" spans="1:11" ht="15.75" customHeight="1">
      <c r="A488" s="37"/>
      <c r="B488" s="37"/>
      <c r="D488" s="37"/>
      <c r="E488" s="34"/>
      <c r="F488" s="34"/>
      <c r="G488" s="34"/>
      <c r="H488" s="38"/>
      <c r="I488" s="38"/>
      <c r="J488" s="38"/>
      <c r="K488" s="38"/>
    </row>
    <row r="489" spans="1:11" ht="15.75" customHeight="1">
      <c r="A489" s="37"/>
      <c r="B489" s="37"/>
      <c r="D489" s="37"/>
      <c r="E489" s="34"/>
      <c r="F489" s="34"/>
      <c r="G489" s="34"/>
      <c r="H489" s="38"/>
      <c r="I489" s="38"/>
      <c r="J489" s="38"/>
      <c r="K489" s="38"/>
    </row>
    <row r="490" spans="1:11" ht="15.75" customHeight="1">
      <c r="A490" s="37"/>
      <c r="B490" s="37"/>
      <c r="D490" s="37"/>
      <c r="E490" s="34"/>
      <c r="F490" s="34"/>
      <c r="G490" s="34"/>
      <c r="H490" s="38"/>
      <c r="I490" s="38"/>
      <c r="J490" s="38"/>
      <c r="K490" s="38"/>
    </row>
    <row r="491" spans="1:11" ht="15.75" customHeight="1">
      <c r="A491" s="37"/>
      <c r="B491" s="37"/>
      <c r="D491" s="37"/>
      <c r="E491" s="34"/>
      <c r="F491" s="34"/>
      <c r="G491" s="34"/>
      <c r="H491" s="38"/>
      <c r="I491" s="38"/>
      <c r="J491" s="38"/>
      <c r="K491" s="38"/>
    </row>
    <row r="492" spans="1:11" ht="15.75" customHeight="1">
      <c r="A492" s="37"/>
      <c r="B492" s="37"/>
      <c r="D492" s="37"/>
      <c r="E492" s="34"/>
      <c r="F492" s="34"/>
      <c r="G492" s="34"/>
      <c r="H492" s="38"/>
      <c r="I492" s="38"/>
      <c r="J492" s="38"/>
      <c r="K492" s="38"/>
    </row>
    <row r="493" spans="1:11" ht="15.75" customHeight="1">
      <c r="A493" s="37"/>
      <c r="B493" s="37"/>
      <c r="D493" s="37"/>
      <c r="E493" s="34"/>
      <c r="F493" s="34"/>
      <c r="G493" s="34"/>
      <c r="H493" s="38"/>
      <c r="I493" s="38"/>
      <c r="J493" s="38"/>
      <c r="K493" s="38"/>
    </row>
    <row r="494" spans="1:11" ht="15.75" customHeight="1">
      <c r="A494" s="37"/>
      <c r="B494" s="37"/>
      <c r="D494" s="37"/>
      <c r="E494" s="34"/>
      <c r="F494" s="34"/>
      <c r="G494" s="34"/>
      <c r="H494" s="38"/>
      <c r="I494" s="38"/>
      <c r="J494" s="38"/>
      <c r="K494" s="38"/>
    </row>
    <row r="495" spans="1:11" ht="15.75" customHeight="1">
      <c r="A495" s="37"/>
      <c r="B495" s="37"/>
      <c r="D495" s="37"/>
      <c r="E495" s="34"/>
      <c r="F495" s="34"/>
      <c r="G495" s="34"/>
      <c r="H495" s="38"/>
      <c r="I495" s="38"/>
      <c r="J495" s="38"/>
      <c r="K495" s="38"/>
    </row>
    <row r="496" spans="1:11" ht="15.75" customHeight="1">
      <c r="A496" s="37"/>
      <c r="B496" s="37"/>
      <c r="D496" s="37"/>
      <c r="E496" s="34"/>
      <c r="F496" s="34"/>
      <c r="G496" s="34"/>
      <c r="H496" s="38"/>
      <c r="I496" s="38"/>
      <c r="J496" s="38"/>
      <c r="K496" s="38"/>
    </row>
    <row r="497" spans="1:11" ht="15.75" customHeight="1">
      <c r="A497" s="37"/>
      <c r="B497" s="37"/>
      <c r="D497" s="37"/>
      <c r="E497" s="34"/>
      <c r="F497" s="34"/>
      <c r="G497" s="34"/>
      <c r="H497" s="38"/>
      <c r="I497" s="38"/>
      <c r="J497" s="38"/>
      <c r="K497" s="38"/>
    </row>
    <row r="498" spans="1:11" ht="15.75" customHeight="1">
      <c r="A498" s="37"/>
      <c r="B498" s="37"/>
      <c r="D498" s="37"/>
      <c r="E498" s="34"/>
      <c r="F498" s="34"/>
      <c r="G498" s="34"/>
      <c r="H498" s="38"/>
      <c r="I498" s="38"/>
      <c r="J498" s="38"/>
      <c r="K498" s="38"/>
    </row>
    <row r="499" spans="1:11" ht="15.75" customHeight="1">
      <c r="A499" s="37"/>
      <c r="B499" s="37"/>
      <c r="D499" s="37"/>
      <c r="E499" s="34"/>
      <c r="F499" s="34"/>
      <c r="G499" s="34"/>
      <c r="H499" s="38"/>
      <c r="I499" s="38"/>
      <c r="J499" s="38"/>
      <c r="K499" s="38"/>
    </row>
    <row r="500" spans="1:11" ht="15.75" customHeight="1">
      <c r="A500" s="37"/>
      <c r="B500" s="37"/>
      <c r="D500" s="37"/>
      <c r="E500" s="34"/>
      <c r="F500" s="34"/>
      <c r="G500" s="34"/>
      <c r="H500" s="38"/>
      <c r="I500" s="38"/>
      <c r="J500" s="38"/>
      <c r="K500" s="38"/>
    </row>
    <row r="501" spans="1:11" ht="15.75" customHeight="1">
      <c r="A501" s="37"/>
      <c r="B501" s="37"/>
      <c r="D501" s="37"/>
      <c r="E501" s="34"/>
      <c r="F501" s="34"/>
      <c r="G501" s="34"/>
      <c r="H501" s="38"/>
      <c r="I501" s="38"/>
      <c r="J501" s="38"/>
      <c r="K501" s="38"/>
    </row>
    <row r="502" spans="1:11" ht="15.75" customHeight="1">
      <c r="A502" s="37"/>
      <c r="B502" s="37"/>
      <c r="D502" s="37"/>
      <c r="E502" s="34"/>
      <c r="F502" s="34"/>
      <c r="G502" s="34"/>
      <c r="H502" s="38"/>
      <c r="I502" s="38"/>
      <c r="J502" s="38"/>
      <c r="K502" s="38"/>
    </row>
    <row r="503" spans="1:11" ht="15.75" customHeight="1">
      <c r="A503" s="37"/>
      <c r="B503" s="37"/>
      <c r="D503" s="37"/>
      <c r="E503" s="34"/>
      <c r="F503" s="34"/>
      <c r="G503" s="34"/>
      <c r="H503" s="38"/>
      <c r="I503" s="38"/>
      <c r="J503" s="38"/>
      <c r="K503" s="38"/>
    </row>
    <row r="504" spans="1:11" ht="15.75" customHeight="1">
      <c r="A504" s="37"/>
      <c r="B504" s="37"/>
      <c r="D504" s="37"/>
      <c r="E504" s="34"/>
      <c r="F504" s="34"/>
      <c r="G504" s="34"/>
      <c r="H504" s="38"/>
      <c r="I504" s="38"/>
      <c r="J504" s="38"/>
      <c r="K504" s="38"/>
    </row>
    <row r="505" spans="1:11" ht="15.75" customHeight="1">
      <c r="A505" s="37"/>
      <c r="B505" s="37"/>
      <c r="D505" s="37"/>
      <c r="E505" s="34"/>
      <c r="F505" s="34"/>
      <c r="G505" s="34"/>
      <c r="H505" s="38"/>
      <c r="I505" s="38"/>
      <c r="J505" s="38"/>
      <c r="K505" s="38"/>
    </row>
    <row r="506" spans="1:11" ht="15.75" customHeight="1">
      <c r="A506" s="37"/>
      <c r="B506" s="37"/>
      <c r="D506" s="37"/>
      <c r="E506" s="34"/>
      <c r="F506" s="34"/>
      <c r="G506" s="34"/>
      <c r="H506" s="38"/>
      <c r="I506" s="38"/>
      <c r="J506" s="38"/>
      <c r="K506" s="38"/>
    </row>
    <row r="507" spans="1:11" ht="15.75" customHeight="1">
      <c r="A507" s="37"/>
      <c r="B507" s="37"/>
      <c r="D507" s="37"/>
      <c r="E507" s="34"/>
      <c r="F507" s="34"/>
      <c r="G507" s="34"/>
      <c r="H507" s="38"/>
      <c r="I507" s="38"/>
      <c r="J507" s="38"/>
      <c r="K507" s="38"/>
    </row>
    <row r="508" spans="1:11" ht="15.75" customHeight="1">
      <c r="A508" s="37"/>
      <c r="B508" s="37"/>
      <c r="D508" s="37"/>
      <c r="E508" s="34"/>
      <c r="F508" s="34"/>
      <c r="G508" s="34"/>
      <c r="H508" s="38"/>
      <c r="I508" s="38"/>
      <c r="J508" s="38"/>
      <c r="K508" s="38"/>
    </row>
    <row r="509" spans="1:11" ht="15.75" customHeight="1">
      <c r="A509" s="37"/>
      <c r="B509" s="37"/>
      <c r="D509" s="37"/>
      <c r="E509" s="34"/>
      <c r="F509" s="34"/>
      <c r="G509" s="34"/>
      <c r="H509" s="38"/>
      <c r="I509" s="38"/>
      <c r="J509" s="38"/>
      <c r="K509" s="38"/>
    </row>
    <row r="510" spans="1:11" ht="15.75" customHeight="1">
      <c r="A510" s="37"/>
      <c r="B510" s="37"/>
      <c r="D510" s="37"/>
      <c r="E510" s="34"/>
      <c r="F510" s="34"/>
      <c r="G510" s="34"/>
      <c r="H510" s="38"/>
      <c r="I510" s="38"/>
      <c r="J510" s="38"/>
      <c r="K510" s="38"/>
    </row>
    <row r="511" spans="1:11" ht="15.75" customHeight="1">
      <c r="A511" s="37"/>
      <c r="B511" s="37"/>
      <c r="D511" s="37"/>
      <c r="E511" s="34"/>
      <c r="F511" s="34"/>
      <c r="G511" s="34"/>
      <c r="H511" s="38"/>
      <c r="I511" s="38"/>
      <c r="J511" s="38"/>
      <c r="K511" s="38"/>
    </row>
    <row r="512" spans="1:11" ht="15.75" customHeight="1">
      <c r="A512" s="37"/>
      <c r="B512" s="37"/>
      <c r="D512" s="37"/>
      <c r="E512" s="34"/>
      <c r="F512" s="34"/>
      <c r="G512" s="34"/>
      <c r="H512" s="38"/>
      <c r="I512" s="38"/>
      <c r="J512" s="38"/>
      <c r="K512" s="38"/>
    </row>
    <row r="513" spans="1:11" ht="15.75" customHeight="1">
      <c r="A513" s="37"/>
      <c r="B513" s="37"/>
      <c r="D513" s="37"/>
      <c r="E513" s="34"/>
      <c r="F513" s="34"/>
      <c r="G513" s="34"/>
      <c r="H513" s="38"/>
      <c r="I513" s="38"/>
      <c r="J513" s="38"/>
      <c r="K513" s="38"/>
    </row>
    <row r="514" spans="1:11" ht="15.75" customHeight="1">
      <c r="A514" s="37"/>
      <c r="B514" s="37"/>
      <c r="D514" s="37"/>
      <c r="E514" s="34"/>
      <c r="F514" s="34"/>
      <c r="G514" s="34"/>
      <c r="H514" s="38"/>
      <c r="I514" s="38"/>
      <c r="J514" s="38"/>
      <c r="K514" s="38"/>
    </row>
    <row r="515" spans="1:11" ht="15.75" customHeight="1">
      <c r="A515" s="37"/>
      <c r="B515" s="37"/>
      <c r="D515" s="37"/>
      <c r="E515" s="34"/>
      <c r="F515" s="34"/>
      <c r="G515" s="34"/>
      <c r="H515" s="38"/>
      <c r="I515" s="38"/>
      <c r="J515" s="38"/>
      <c r="K515" s="38"/>
    </row>
    <row r="516" spans="1:11" ht="15.75" customHeight="1">
      <c r="A516" s="37"/>
      <c r="B516" s="37"/>
      <c r="D516" s="37"/>
      <c r="E516" s="34"/>
      <c r="F516" s="34"/>
      <c r="G516" s="34"/>
      <c r="H516" s="38"/>
      <c r="I516" s="38"/>
      <c r="J516" s="38"/>
      <c r="K516" s="38"/>
    </row>
    <row r="517" spans="1:11" ht="15.75" customHeight="1">
      <c r="A517" s="37"/>
      <c r="B517" s="37"/>
      <c r="D517" s="37"/>
      <c r="E517" s="34"/>
      <c r="F517" s="34"/>
      <c r="G517" s="34"/>
      <c r="H517" s="38"/>
      <c r="I517" s="38"/>
      <c r="J517" s="38"/>
      <c r="K517" s="38"/>
    </row>
    <row r="518" spans="1:11" ht="15.75" customHeight="1">
      <c r="A518" s="37"/>
      <c r="B518" s="37"/>
      <c r="D518" s="37"/>
      <c r="E518" s="34"/>
      <c r="F518" s="34"/>
      <c r="G518" s="34"/>
      <c r="H518" s="38"/>
      <c r="I518" s="38"/>
      <c r="J518" s="38"/>
      <c r="K518" s="38"/>
    </row>
    <row r="519" spans="1:11" ht="15.75" customHeight="1">
      <c r="A519" s="37"/>
      <c r="B519" s="37"/>
      <c r="D519" s="37"/>
      <c r="E519" s="34"/>
      <c r="F519" s="34"/>
      <c r="G519" s="34"/>
      <c r="H519" s="38"/>
      <c r="I519" s="38"/>
      <c r="J519" s="38"/>
      <c r="K519" s="38"/>
    </row>
    <row r="520" spans="1:11" ht="15.75" customHeight="1">
      <c r="A520" s="37"/>
      <c r="B520" s="37"/>
      <c r="D520" s="37"/>
      <c r="E520" s="34"/>
      <c r="F520" s="34"/>
      <c r="G520" s="34"/>
      <c r="H520" s="38"/>
      <c r="I520" s="38"/>
      <c r="J520" s="38"/>
      <c r="K520" s="38"/>
    </row>
    <row r="521" spans="1:11" ht="15.75" customHeight="1">
      <c r="A521" s="37"/>
      <c r="B521" s="37"/>
      <c r="D521" s="37"/>
      <c r="E521" s="34"/>
      <c r="F521" s="34"/>
      <c r="G521" s="34"/>
      <c r="H521" s="38"/>
      <c r="I521" s="38"/>
      <c r="J521" s="38"/>
      <c r="K521" s="38"/>
    </row>
    <row r="522" spans="1:11" ht="15.75" customHeight="1">
      <c r="A522" s="37"/>
      <c r="B522" s="37"/>
      <c r="D522" s="37"/>
      <c r="E522" s="34"/>
      <c r="F522" s="34"/>
      <c r="G522" s="34"/>
      <c r="H522" s="38"/>
      <c r="I522" s="38"/>
      <c r="J522" s="38"/>
      <c r="K522" s="38"/>
    </row>
    <row r="523" spans="1:11" ht="15.75" customHeight="1">
      <c r="A523" s="37"/>
      <c r="B523" s="37"/>
      <c r="D523" s="37"/>
      <c r="E523" s="34"/>
      <c r="F523" s="34"/>
      <c r="G523" s="34"/>
      <c r="H523" s="38"/>
      <c r="I523" s="38"/>
      <c r="J523" s="38"/>
      <c r="K523" s="38"/>
    </row>
    <row r="524" spans="1:11" ht="15.75" customHeight="1">
      <c r="A524" s="37"/>
      <c r="B524" s="37"/>
      <c r="D524" s="37"/>
      <c r="E524" s="34"/>
      <c r="F524" s="34"/>
      <c r="G524" s="34"/>
      <c r="H524" s="38"/>
      <c r="I524" s="38"/>
      <c r="J524" s="38"/>
      <c r="K524" s="38"/>
    </row>
    <row r="525" spans="1:11" ht="15.75" customHeight="1">
      <c r="A525" s="37"/>
      <c r="B525" s="37"/>
      <c r="D525" s="37"/>
      <c r="E525" s="34"/>
      <c r="F525" s="34"/>
      <c r="G525" s="34"/>
      <c r="H525" s="38"/>
      <c r="I525" s="38"/>
      <c r="J525" s="38"/>
      <c r="K525" s="38"/>
    </row>
    <row r="526" spans="1:11" ht="15.75" customHeight="1">
      <c r="A526" s="37"/>
      <c r="B526" s="37"/>
      <c r="D526" s="37"/>
      <c r="E526" s="34"/>
      <c r="F526" s="34"/>
      <c r="G526" s="34"/>
      <c r="H526" s="38"/>
      <c r="I526" s="38"/>
      <c r="J526" s="38"/>
      <c r="K526" s="38"/>
    </row>
    <row r="527" spans="1:11" ht="15.75" customHeight="1">
      <c r="A527" s="37"/>
      <c r="B527" s="37"/>
      <c r="D527" s="37"/>
      <c r="E527" s="34"/>
      <c r="F527" s="34"/>
      <c r="G527" s="34"/>
      <c r="H527" s="38"/>
      <c r="I527" s="38"/>
      <c r="J527" s="38"/>
      <c r="K527" s="38"/>
    </row>
    <row r="528" spans="1:11" ht="15.75" customHeight="1">
      <c r="A528" s="37"/>
      <c r="B528" s="37"/>
      <c r="D528" s="37"/>
      <c r="E528" s="34"/>
      <c r="F528" s="34"/>
      <c r="G528" s="34"/>
      <c r="H528" s="38"/>
      <c r="I528" s="38"/>
      <c r="J528" s="38"/>
      <c r="K528" s="38"/>
    </row>
    <row r="529" spans="1:11" ht="15.75" customHeight="1">
      <c r="A529" s="37"/>
      <c r="B529" s="37"/>
      <c r="D529" s="37"/>
      <c r="E529" s="34"/>
      <c r="F529" s="34"/>
      <c r="G529" s="34"/>
      <c r="H529" s="38"/>
      <c r="I529" s="38"/>
      <c r="J529" s="38"/>
      <c r="K529" s="38"/>
    </row>
    <row r="530" spans="1:11" ht="15.75" customHeight="1">
      <c r="A530" s="37"/>
      <c r="B530" s="37"/>
      <c r="D530" s="37"/>
      <c r="E530" s="34"/>
      <c r="F530" s="34"/>
      <c r="G530" s="34"/>
      <c r="H530" s="38"/>
      <c r="I530" s="38"/>
      <c r="J530" s="38"/>
      <c r="K530" s="38"/>
    </row>
    <row r="531" spans="1:11" ht="15.75" customHeight="1">
      <c r="A531" s="37"/>
      <c r="B531" s="37"/>
      <c r="D531" s="37"/>
      <c r="E531" s="34"/>
      <c r="F531" s="34"/>
      <c r="G531" s="34"/>
      <c r="H531" s="38"/>
      <c r="I531" s="38"/>
      <c r="J531" s="38"/>
      <c r="K531" s="38"/>
    </row>
    <row r="532" spans="1:11" ht="15.75" customHeight="1">
      <c r="A532" s="37"/>
      <c r="B532" s="37"/>
      <c r="D532" s="37"/>
      <c r="E532" s="34"/>
      <c r="F532" s="34"/>
      <c r="G532" s="34"/>
      <c r="H532" s="38"/>
      <c r="I532" s="38"/>
      <c r="J532" s="38"/>
      <c r="K532" s="38"/>
    </row>
    <row r="533" spans="1:11" ht="15.75" customHeight="1">
      <c r="A533" s="37"/>
      <c r="B533" s="37"/>
      <c r="D533" s="37"/>
      <c r="E533" s="34"/>
      <c r="F533" s="34"/>
      <c r="G533" s="34"/>
      <c r="H533" s="38"/>
      <c r="I533" s="38"/>
      <c r="J533" s="38"/>
      <c r="K533" s="38"/>
    </row>
    <row r="534" spans="1:11" ht="15.75" customHeight="1">
      <c r="A534" s="37"/>
      <c r="B534" s="37"/>
      <c r="D534" s="37"/>
      <c r="E534" s="34"/>
      <c r="F534" s="34"/>
      <c r="G534" s="34"/>
      <c r="H534" s="38"/>
      <c r="I534" s="38"/>
      <c r="J534" s="38"/>
      <c r="K534" s="38"/>
    </row>
    <row r="535" spans="1:11" ht="15.75" customHeight="1">
      <c r="A535" s="37"/>
      <c r="B535" s="37"/>
      <c r="D535" s="37"/>
      <c r="E535" s="34"/>
      <c r="F535" s="34"/>
      <c r="G535" s="34"/>
      <c r="H535" s="38"/>
      <c r="I535" s="38"/>
      <c r="J535" s="38"/>
      <c r="K535" s="38"/>
    </row>
    <row r="536" spans="1:11" ht="15.75" customHeight="1">
      <c r="A536" s="37"/>
      <c r="B536" s="37"/>
      <c r="D536" s="37"/>
      <c r="E536" s="34"/>
      <c r="F536" s="34"/>
      <c r="G536" s="34"/>
      <c r="H536" s="38"/>
      <c r="I536" s="38"/>
      <c r="J536" s="38"/>
      <c r="K536" s="38"/>
    </row>
    <row r="537" spans="1:11" ht="15.75" customHeight="1">
      <c r="A537" s="37"/>
      <c r="B537" s="37"/>
      <c r="D537" s="37"/>
      <c r="E537" s="34"/>
      <c r="F537" s="34"/>
      <c r="G537" s="34"/>
      <c r="H537" s="38"/>
      <c r="I537" s="38"/>
      <c r="J537" s="38"/>
      <c r="K537" s="38"/>
    </row>
    <row r="538" spans="1:11" ht="15.75" customHeight="1">
      <c r="A538" s="37"/>
      <c r="B538" s="37"/>
      <c r="D538" s="37"/>
      <c r="E538" s="34"/>
      <c r="F538" s="34"/>
      <c r="G538" s="34"/>
      <c r="H538" s="38"/>
      <c r="I538" s="38"/>
      <c r="J538" s="38"/>
      <c r="K538" s="38"/>
    </row>
    <row r="539" spans="1:11" ht="15.75" customHeight="1">
      <c r="A539" s="37"/>
      <c r="B539" s="37"/>
      <c r="D539" s="37"/>
      <c r="E539" s="34"/>
      <c r="F539" s="34"/>
      <c r="G539" s="34"/>
      <c r="H539" s="38"/>
      <c r="I539" s="38"/>
      <c r="J539" s="38"/>
      <c r="K539" s="38"/>
    </row>
    <row r="540" spans="1:11" ht="15.75" customHeight="1">
      <c r="A540" s="37"/>
      <c r="B540" s="37"/>
      <c r="D540" s="37"/>
      <c r="E540" s="34"/>
      <c r="F540" s="34"/>
      <c r="G540" s="34"/>
      <c r="H540" s="38"/>
      <c r="I540" s="38"/>
      <c r="J540" s="38"/>
      <c r="K540" s="38"/>
    </row>
    <row r="541" spans="1:11" ht="15.75" customHeight="1">
      <c r="A541" s="37"/>
      <c r="B541" s="37"/>
      <c r="D541" s="37"/>
      <c r="E541" s="34"/>
      <c r="F541" s="34"/>
      <c r="G541" s="34"/>
      <c r="H541" s="38"/>
      <c r="I541" s="38"/>
      <c r="J541" s="38"/>
      <c r="K541" s="38"/>
    </row>
    <row r="542" spans="1:11" ht="15.75" customHeight="1">
      <c r="A542" s="37"/>
      <c r="B542" s="37"/>
      <c r="D542" s="37"/>
      <c r="E542" s="34"/>
      <c r="F542" s="34"/>
      <c r="G542" s="34"/>
      <c r="H542" s="38"/>
      <c r="I542" s="38"/>
      <c r="J542" s="38"/>
      <c r="K542" s="38"/>
    </row>
    <row r="543" spans="1:11" ht="15.75" customHeight="1">
      <c r="A543" s="37"/>
      <c r="B543" s="37"/>
      <c r="D543" s="37"/>
      <c r="E543" s="34"/>
      <c r="F543" s="34"/>
      <c r="G543" s="34"/>
      <c r="H543" s="38"/>
      <c r="I543" s="38"/>
      <c r="J543" s="38"/>
      <c r="K543" s="38"/>
    </row>
    <row r="544" spans="1:11" ht="15.75" customHeight="1">
      <c r="A544" s="37"/>
      <c r="B544" s="37"/>
      <c r="D544" s="37"/>
      <c r="E544" s="34"/>
      <c r="F544" s="34"/>
      <c r="G544" s="34"/>
      <c r="H544" s="38"/>
      <c r="I544" s="38"/>
      <c r="J544" s="38"/>
      <c r="K544" s="38"/>
    </row>
    <row r="545" spans="1:11" ht="15.75" customHeight="1">
      <c r="A545" s="37"/>
      <c r="B545" s="37"/>
      <c r="D545" s="37"/>
      <c r="E545" s="34"/>
      <c r="F545" s="34"/>
      <c r="G545" s="34"/>
      <c r="H545" s="38"/>
      <c r="I545" s="38"/>
      <c r="J545" s="38"/>
      <c r="K545" s="38"/>
    </row>
    <row r="546" spans="1:11" ht="15.75" customHeight="1">
      <c r="A546" s="37"/>
      <c r="B546" s="37"/>
      <c r="D546" s="37"/>
      <c r="E546" s="34"/>
      <c r="F546" s="34"/>
      <c r="G546" s="34"/>
      <c r="H546" s="38"/>
      <c r="I546" s="38"/>
      <c r="J546" s="38"/>
      <c r="K546" s="38"/>
    </row>
    <row r="547" spans="1:11" ht="15.75" customHeight="1">
      <c r="A547" s="37"/>
      <c r="B547" s="37"/>
      <c r="D547" s="37"/>
      <c r="E547" s="34"/>
      <c r="F547" s="34"/>
      <c r="G547" s="34"/>
      <c r="H547" s="38"/>
      <c r="I547" s="38"/>
      <c r="J547" s="38"/>
      <c r="K547" s="38"/>
    </row>
    <row r="548" spans="1:11" ht="15.75" customHeight="1">
      <c r="A548" s="37"/>
      <c r="B548" s="37"/>
      <c r="D548" s="37"/>
      <c r="E548" s="34"/>
      <c r="F548" s="34"/>
      <c r="G548" s="34"/>
      <c r="H548" s="38"/>
      <c r="I548" s="38"/>
      <c r="J548" s="38"/>
      <c r="K548" s="38"/>
    </row>
    <row r="549" spans="1:11" ht="15.75" customHeight="1">
      <c r="A549" s="37"/>
      <c r="B549" s="37"/>
      <c r="D549" s="37"/>
      <c r="E549" s="34"/>
      <c r="F549" s="34"/>
      <c r="G549" s="34"/>
      <c r="H549" s="38"/>
      <c r="I549" s="38"/>
      <c r="J549" s="38"/>
      <c r="K549" s="38"/>
    </row>
    <row r="550" spans="1:11" ht="15.75" customHeight="1">
      <c r="A550" s="37"/>
      <c r="B550" s="37"/>
      <c r="D550" s="37"/>
      <c r="E550" s="34"/>
      <c r="F550" s="34"/>
      <c r="G550" s="34"/>
      <c r="H550" s="38"/>
      <c r="I550" s="38"/>
      <c r="J550" s="38"/>
      <c r="K550" s="38"/>
    </row>
    <row r="551" spans="1:11" ht="15.75" customHeight="1">
      <c r="A551" s="37"/>
      <c r="B551" s="37"/>
      <c r="D551" s="37"/>
      <c r="E551" s="34"/>
      <c r="F551" s="34"/>
      <c r="G551" s="34"/>
      <c r="H551" s="38"/>
      <c r="I551" s="38"/>
      <c r="J551" s="38"/>
      <c r="K551" s="38"/>
    </row>
    <row r="552" spans="1:11" ht="15.75" customHeight="1">
      <c r="A552" s="37"/>
      <c r="B552" s="37"/>
      <c r="D552" s="37"/>
      <c r="E552" s="34"/>
      <c r="F552" s="34"/>
      <c r="G552" s="34"/>
      <c r="H552" s="38"/>
      <c r="I552" s="38"/>
      <c r="J552" s="38"/>
      <c r="K552" s="38"/>
    </row>
    <row r="553" spans="1:11" ht="15.75" customHeight="1">
      <c r="A553" s="37"/>
      <c r="B553" s="37"/>
      <c r="D553" s="37"/>
      <c r="E553" s="34"/>
      <c r="F553" s="34"/>
      <c r="G553" s="34"/>
      <c r="H553" s="38"/>
      <c r="I553" s="38"/>
      <c r="J553" s="38"/>
      <c r="K553" s="38"/>
    </row>
    <row r="554" spans="1:11" ht="15.75" customHeight="1">
      <c r="A554" s="37"/>
      <c r="B554" s="37"/>
      <c r="D554" s="37"/>
      <c r="E554" s="34"/>
      <c r="F554" s="34"/>
      <c r="G554" s="34"/>
      <c r="H554" s="38"/>
      <c r="I554" s="38"/>
      <c r="J554" s="38"/>
      <c r="K554" s="38"/>
    </row>
    <row r="555" spans="1:11" ht="15.75" customHeight="1">
      <c r="A555" s="37"/>
      <c r="B555" s="37"/>
      <c r="D555" s="37"/>
      <c r="E555" s="34"/>
      <c r="F555" s="34"/>
      <c r="G555" s="34"/>
      <c r="H555" s="38"/>
      <c r="I555" s="38"/>
      <c r="J555" s="38"/>
      <c r="K555" s="38"/>
    </row>
    <row r="556" spans="1:11" ht="15.75" customHeight="1">
      <c r="A556" s="37"/>
      <c r="B556" s="37"/>
      <c r="D556" s="37"/>
      <c r="E556" s="34"/>
      <c r="F556" s="34"/>
      <c r="G556" s="34"/>
      <c r="H556" s="38"/>
      <c r="I556" s="38"/>
      <c r="J556" s="38"/>
      <c r="K556" s="38"/>
    </row>
    <row r="557" spans="1:11" ht="15.75" customHeight="1">
      <c r="A557" s="37"/>
      <c r="B557" s="37"/>
      <c r="D557" s="37"/>
      <c r="E557" s="34"/>
      <c r="F557" s="34"/>
      <c r="G557" s="34"/>
      <c r="H557" s="38"/>
      <c r="I557" s="38"/>
      <c r="J557" s="38"/>
      <c r="K557" s="38"/>
    </row>
    <row r="558" spans="1:11" ht="15.75" customHeight="1">
      <c r="A558" s="37"/>
      <c r="B558" s="37"/>
      <c r="D558" s="37"/>
      <c r="E558" s="34"/>
      <c r="F558" s="34"/>
      <c r="G558" s="34"/>
      <c r="H558" s="38"/>
      <c r="I558" s="38"/>
      <c r="J558" s="38"/>
      <c r="K558" s="38"/>
    </row>
    <row r="559" spans="1:11" ht="15.75" customHeight="1">
      <c r="A559" s="37"/>
      <c r="B559" s="37"/>
      <c r="D559" s="37"/>
      <c r="E559" s="34"/>
      <c r="F559" s="34"/>
      <c r="G559" s="34"/>
      <c r="H559" s="38"/>
      <c r="I559" s="38"/>
      <c r="J559" s="38"/>
      <c r="K559" s="38"/>
    </row>
    <row r="560" spans="1:11" ht="15.75" customHeight="1">
      <c r="A560" s="37"/>
      <c r="B560" s="37"/>
      <c r="D560" s="37"/>
      <c r="E560" s="34"/>
      <c r="F560" s="34"/>
      <c r="G560" s="34"/>
      <c r="H560" s="38"/>
      <c r="I560" s="38"/>
      <c r="J560" s="38"/>
      <c r="K560" s="38"/>
    </row>
    <row r="561" spans="1:11" ht="15.75" customHeight="1">
      <c r="A561" s="37"/>
      <c r="B561" s="37"/>
      <c r="D561" s="37"/>
      <c r="E561" s="34"/>
      <c r="F561" s="34"/>
      <c r="G561" s="34"/>
      <c r="H561" s="38"/>
      <c r="I561" s="38"/>
      <c r="J561" s="38"/>
      <c r="K561" s="38"/>
    </row>
    <row r="562" spans="1:11" ht="15.75" customHeight="1">
      <c r="A562" s="37"/>
      <c r="B562" s="37"/>
      <c r="D562" s="37"/>
      <c r="E562" s="34"/>
      <c r="F562" s="34"/>
      <c r="G562" s="34"/>
      <c r="H562" s="38"/>
      <c r="I562" s="38"/>
      <c r="J562" s="38"/>
      <c r="K562" s="38"/>
    </row>
    <row r="563" spans="1:11" ht="15.75" customHeight="1">
      <c r="A563" s="37"/>
      <c r="B563" s="37"/>
      <c r="D563" s="37"/>
      <c r="E563" s="34"/>
      <c r="F563" s="34"/>
      <c r="G563" s="34"/>
      <c r="H563" s="38"/>
      <c r="I563" s="38"/>
      <c r="J563" s="38"/>
      <c r="K563" s="38"/>
    </row>
    <row r="564" spans="1:11" ht="15.75" customHeight="1">
      <c r="A564" s="37"/>
      <c r="B564" s="37"/>
      <c r="D564" s="37"/>
      <c r="E564" s="34"/>
      <c r="F564" s="34"/>
      <c r="G564" s="34"/>
      <c r="H564" s="38"/>
      <c r="I564" s="38"/>
      <c r="J564" s="38"/>
      <c r="K564" s="38"/>
    </row>
    <row r="565" spans="1:11" ht="15.75" customHeight="1">
      <c r="A565" s="37"/>
      <c r="B565" s="37"/>
      <c r="D565" s="37"/>
      <c r="E565" s="34"/>
      <c r="F565" s="34"/>
      <c r="G565" s="34"/>
      <c r="H565" s="38"/>
      <c r="I565" s="38"/>
      <c r="J565" s="38"/>
      <c r="K565" s="38"/>
    </row>
    <row r="566" spans="1:11" ht="15.75" customHeight="1">
      <c r="A566" s="37"/>
      <c r="B566" s="37"/>
      <c r="D566" s="37"/>
      <c r="E566" s="34"/>
      <c r="F566" s="34"/>
      <c r="G566" s="34"/>
      <c r="H566" s="38"/>
      <c r="I566" s="38"/>
      <c r="J566" s="38"/>
      <c r="K566" s="38"/>
    </row>
    <row r="567" spans="1:11" ht="15.75" customHeight="1">
      <c r="A567" s="37"/>
      <c r="B567" s="37"/>
      <c r="D567" s="37"/>
      <c r="E567" s="34"/>
      <c r="F567" s="34"/>
      <c r="G567" s="34"/>
      <c r="H567" s="38"/>
      <c r="I567" s="38"/>
      <c r="J567" s="38"/>
      <c r="K567" s="38"/>
    </row>
    <row r="568" spans="1:11" ht="15.75" customHeight="1">
      <c r="A568" s="37"/>
      <c r="B568" s="37"/>
      <c r="D568" s="37"/>
      <c r="E568" s="34"/>
      <c r="F568" s="34"/>
      <c r="G568" s="34"/>
      <c r="H568" s="38"/>
      <c r="I568" s="38"/>
      <c r="J568" s="38"/>
      <c r="K568" s="38"/>
    </row>
    <row r="569" spans="1:11" ht="15.75" customHeight="1">
      <c r="A569" s="37"/>
      <c r="B569" s="37"/>
      <c r="D569" s="37"/>
      <c r="E569" s="34"/>
      <c r="F569" s="34"/>
      <c r="G569" s="34"/>
      <c r="H569" s="38"/>
      <c r="I569" s="38"/>
      <c r="J569" s="38"/>
      <c r="K569" s="38"/>
    </row>
    <row r="570" spans="1:11" ht="15.75" customHeight="1">
      <c r="A570" s="37"/>
      <c r="B570" s="37"/>
      <c r="D570" s="37"/>
      <c r="E570" s="34"/>
      <c r="F570" s="34"/>
      <c r="G570" s="34"/>
      <c r="H570" s="38"/>
      <c r="I570" s="38"/>
      <c r="J570" s="38"/>
      <c r="K570" s="38"/>
    </row>
    <row r="571" spans="1:11" ht="15.75" customHeight="1">
      <c r="A571" s="37"/>
      <c r="B571" s="37"/>
      <c r="D571" s="37"/>
      <c r="E571" s="34"/>
      <c r="F571" s="34"/>
      <c r="G571" s="34"/>
      <c r="H571" s="38"/>
      <c r="I571" s="38"/>
      <c r="J571" s="38"/>
      <c r="K571" s="38"/>
    </row>
    <row r="572" spans="1:11" ht="15.75" customHeight="1">
      <c r="A572" s="37"/>
      <c r="B572" s="37"/>
      <c r="D572" s="37"/>
      <c r="E572" s="34"/>
      <c r="F572" s="34"/>
      <c r="G572" s="34"/>
      <c r="H572" s="38"/>
      <c r="I572" s="38"/>
      <c r="J572" s="38"/>
      <c r="K572" s="38"/>
    </row>
    <row r="573" spans="1:11" ht="15.75" customHeight="1">
      <c r="A573" s="37"/>
      <c r="B573" s="37"/>
      <c r="D573" s="37"/>
      <c r="E573" s="34"/>
      <c r="F573" s="34"/>
      <c r="G573" s="34"/>
      <c r="H573" s="38"/>
      <c r="I573" s="38"/>
      <c r="J573" s="38"/>
      <c r="K573" s="38"/>
    </row>
    <row r="574" spans="1:11" ht="15.75" customHeight="1">
      <c r="A574" s="37"/>
      <c r="B574" s="37"/>
      <c r="D574" s="37"/>
      <c r="E574" s="34"/>
      <c r="F574" s="34"/>
      <c r="G574" s="34"/>
      <c r="H574" s="38"/>
      <c r="I574" s="38"/>
      <c r="J574" s="38"/>
      <c r="K574" s="38"/>
    </row>
    <row r="575" spans="1:11" ht="15.75" customHeight="1">
      <c r="A575" s="37"/>
      <c r="B575" s="37"/>
      <c r="D575" s="37"/>
      <c r="E575" s="34"/>
      <c r="F575" s="34"/>
      <c r="G575" s="34"/>
      <c r="H575" s="38"/>
      <c r="I575" s="38"/>
      <c r="J575" s="38"/>
      <c r="K575" s="38"/>
    </row>
    <row r="576" spans="1:11" ht="15.75" customHeight="1">
      <c r="A576" s="37"/>
      <c r="B576" s="37"/>
      <c r="D576" s="37"/>
      <c r="E576" s="34"/>
      <c r="F576" s="34"/>
      <c r="G576" s="34"/>
      <c r="H576" s="38"/>
      <c r="I576" s="38"/>
      <c r="J576" s="38"/>
      <c r="K576" s="38"/>
    </row>
    <row r="577" spans="1:11" ht="15.75" customHeight="1">
      <c r="A577" s="37"/>
      <c r="B577" s="37"/>
      <c r="D577" s="37"/>
      <c r="E577" s="34"/>
      <c r="F577" s="34"/>
      <c r="G577" s="34"/>
      <c r="H577" s="38"/>
      <c r="I577" s="38"/>
      <c r="J577" s="38"/>
      <c r="K577" s="38"/>
    </row>
    <row r="578" spans="1:11" ht="15.75" customHeight="1">
      <c r="A578" s="37"/>
      <c r="B578" s="37"/>
      <c r="D578" s="37"/>
      <c r="E578" s="34"/>
      <c r="F578" s="34"/>
      <c r="G578" s="34"/>
      <c r="H578" s="38"/>
      <c r="I578" s="38"/>
      <c r="J578" s="38"/>
      <c r="K578" s="38"/>
    </row>
    <row r="579" spans="1:11" ht="15.75" customHeight="1">
      <c r="A579" s="37"/>
      <c r="B579" s="37"/>
      <c r="D579" s="37"/>
      <c r="E579" s="34"/>
      <c r="F579" s="34"/>
      <c r="G579" s="34"/>
      <c r="H579" s="38"/>
      <c r="I579" s="38"/>
      <c r="J579" s="38"/>
      <c r="K579" s="38"/>
    </row>
    <row r="580" spans="1:11" ht="15.75" customHeight="1">
      <c r="A580" s="37"/>
      <c r="B580" s="37"/>
      <c r="D580" s="37"/>
      <c r="E580" s="34"/>
      <c r="F580" s="34"/>
      <c r="G580" s="34"/>
      <c r="H580" s="38"/>
      <c r="I580" s="38"/>
      <c r="J580" s="38"/>
      <c r="K580" s="38"/>
    </row>
    <row r="581" spans="1:11" ht="15.75" customHeight="1">
      <c r="A581" s="37"/>
      <c r="B581" s="37"/>
      <c r="D581" s="37"/>
      <c r="E581" s="34"/>
      <c r="F581" s="34"/>
      <c r="G581" s="34"/>
      <c r="H581" s="38"/>
      <c r="I581" s="38"/>
      <c r="J581" s="38"/>
      <c r="K581" s="38"/>
    </row>
    <row r="582" spans="1:11" ht="15.75" customHeight="1">
      <c r="A582" s="37"/>
      <c r="B582" s="37"/>
      <c r="D582" s="37"/>
      <c r="E582" s="34"/>
      <c r="F582" s="34"/>
      <c r="G582" s="34"/>
      <c r="H582" s="38"/>
      <c r="I582" s="38"/>
      <c r="J582" s="38"/>
      <c r="K582" s="38"/>
    </row>
    <row r="583" spans="1:11" ht="15.75" customHeight="1">
      <c r="A583" s="37"/>
      <c r="B583" s="37"/>
      <c r="D583" s="37"/>
      <c r="E583" s="34"/>
      <c r="F583" s="34"/>
      <c r="G583" s="34"/>
      <c r="H583" s="38"/>
      <c r="I583" s="38"/>
      <c r="J583" s="38"/>
      <c r="K583" s="38"/>
    </row>
    <row r="584" spans="1:11" ht="15.75" customHeight="1">
      <c r="A584" s="37"/>
      <c r="B584" s="37"/>
      <c r="D584" s="37"/>
      <c r="E584" s="34"/>
      <c r="F584" s="34"/>
      <c r="G584" s="34"/>
      <c r="H584" s="38"/>
      <c r="I584" s="38"/>
      <c r="J584" s="38"/>
      <c r="K584" s="38"/>
    </row>
    <row r="585" spans="1:11" ht="15.75" customHeight="1">
      <c r="A585" s="37"/>
      <c r="B585" s="37"/>
      <c r="D585" s="37"/>
      <c r="E585" s="34"/>
      <c r="F585" s="34"/>
      <c r="G585" s="34"/>
      <c r="H585" s="38"/>
      <c r="I585" s="38"/>
      <c r="J585" s="38"/>
      <c r="K585" s="38"/>
    </row>
    <row r="586" spans="1:11" ht="15.75" customHeight="1">
      <c r="A586" s="37"/>
      <c r="B586" s="37"/>
      <c r="D586" s="37"/>
      <c r="E586" s="34"/>
      <c r="F586" s="34"/>
      <c r="G586" s="34"/>
      <c r="H586" s="38"/>
      <c r="I586" s="38"/>
      <c r="J586" s="38"/>
      <c r="K586" s="38"/>
    </row>
    <row r="587" spans="1:11" ht="15.75" customHeight="1">
      <c r="A587" s="37"/>
      <c r="B587" s="37"/>
      <c r="D587" s="37"/>
      <c r="E587" s="34"/>
      <c r="F587" s="34"/>
      <c r="G587" s="34"/>
      <c r="H587" s="38"/>
      <c r="I587" s="38"/>
      <c r="J587" s="38"/>
      <c r="K587" s="38"/>
    </row>
    <row r="588" spans="1:11" ht="15.75" customHeight="1">
      <c r="A588" s="37"/>
      <c r="B588" s="37"/>
      <c r="D588" s="37"/>
      <c r="E588" s="34"/>
      <c r="F588" s="34"/>
      <c r="G588" s="34"/>
      <c r="H588" s="38"/>
      <c r="I588" s="38"/>
      <c r="J588" s="38"/>
      <c r="K588" s="38"/>
    </row>
    <row r="589" spans="1:11" ht="15.75" customHeight="1">
      <c r="A589" s="37"/>
      <c r="B589" s="37"/>
      <c r="D589" s="37"/>
      <c r="E589" s="34"/>
      <c r="F589" s="34"/>
      <c r="G589" s="34"/>
      <c r="H589" s="38"/>
      <c r="I589" s="38"/>
      <c r="J589" s="38"/>
      <c r="K589" s="38"/>
    </row>
    <row r="590" spans="1:11" ht="15.75" customHeight="1">
      <c r="A590" s="37"/>
      <c r="B590" s="37"/>
      <c r="D590" s="37"/>
      <c r="E590" s="34"/>
      <c r="F590" s="34"/>
      <c r="G590" s="34"/>
      <c r="H590" s="38"/>
      <c r="I590" s="38"/>
      <c r="J590" s="38"/>
      <c r="K590" s="38"/>
    </row>
    <row r="591" spans="1:11" ht="15.75" customHeight="1">
      <c r="A591" s="37"/>
      <c r="B591" s="37"/>
      <c r="D591" s="37"/>
      <c r="E591" s="34"/>
      <c r="F591" s="34"/>
      <c r="G591" s="34"/>
      <c r="H591" s="38"/>
      <c r="I591" s="38"/>
      <c r="J591" s="38"/>
      <c r="K591" s="38"/>
    </row>
    <row r="592" spans="1:11" ht="15.75" customHeight="1">
      <c r="A592" s="37"/>
      <c r="B592" s="37"/>
      <c r="D592" s="37"/>
      <c r="E592" s="34"/>
      <c r="F592" s="34"/>
      <c r="G592" s="34"/>
      <c r="H592" s="38"/>
      <c r="I592" s="38"/>
      <c r="J592" s="38"/>
      <c r="K592" s="38"/>
    </row>
    <row r="593" spans="1:11" ht="15.75" customHeight="1">
      <c r="A593" s="37"/>
      <c r="B593" s="37"/>
      <c r="D593" s="37"/>
      <c r="E593" s="34"/>
      <c r="F593" s="34"/>
      <c r="G593" s="34"/>
      <c r="H593" s="38"/>
      <c r="I593" s="38"/>
      <c r="J593" s="38"/>
      <c r="K593" s="38"/>
    </row>
    <row r="594" spans="1:11" ht="15.75" customHeight="1">
      <c r="A594" s="37"/>
      <c r="B594" s="37"/>
      <c r="D594" s="37"/>
      <c r="E594" s="34"/>
      <c r="F594" s="34"/>
      <c r="G594" s="34"/>
      <c r="H594" s="38"/>
      <c r="I594" s="38"/>
      <c r="J594" s="38"/>
      <c r="K594" s="38"/>
    </row>
    <row r="595" spans="1:11" ht="15.75" customHeight="1">
      <c r="A595" s="37"/>
      <c r="B595" s="37"/>
      <c r="D595" s="37"/>
      <c r="E595" s="34"/>
      <c r="F595" s="34"/>
      <c r="G595" s="34"/>
      <c r="H595" s="38"/>
      <c r="I595" s="38"/>
      <c r="J595" s="38"/>
      <c r="K595" s="38"/>
    </row>
    <row r="596" spans="1:11" ht="15.75" customHeight="1">
      <c r="A596" s="37"/>
      <c r="B596" s="37"/>
      <c r="D596" s="37"/>
      <c r="E596" s="34"/>
      <c r="F596" s="34"/>
      <c r="G596" s="34"/>
      <c r="H596" s="38"/>
      <c r="I596" s="38"/>
      <c r="J596" s="38"/>
      <c r="K596" s="38"/>
    </row>
    <row r="597" spans="1:11" ht="15.75" customHeight="1">
      <c r="A597" s="37"/>
      <c r="B597" s="37"/>
      <c r="D597" s="37"/>
      <c r="E597" s="34"/>
      <c r="F597" s="34"/>
      <c r="G597" s="34"/>
      <c r="H597" s="38"/>
      <c r="I597" s="38"/>
      <c r="J597" s="38"/>
      <c r="K597" s="38"/>
    </row>
    <row r="598" spans="1:11" ht="15.75" customHeight="1">
      <c r="A598" s="37"/>
      <c r="B598" s="37"/>
      <c r="D598" s="37"/>
      <c r="E598" s="34"/>
      <c r="F598" s="34"/>
      <c r="G598" s="34"/>
      <c r="H598" s="38"/>
      <c r="I598" s="38"/>
      <c r="J598" s="38"/>
      <c r="K598" s="38"/>
    </row>
    <row r="599" spans="1:11" ht="15.75" customHeight="1">
      <c r="A599" s="37"/>
      <c r="B599" s="37"/>
      <c r="D599" s="37"/>
      <c r="E599" s="34"/>
      <c r="F599" s="34"/>
      <c r="G599" s="34"/>
      <c r="H599" s="38"/>
      <c r="I599" s="38"/>
      <c r="J599" s="38"/>
      <c r="K599" s="38"/>
    </row>
    <row r="600" spans="1:11" ht="15.75" customHeight="1">
      <c r="A600" s="37"/>
      <c r="B600" s="37"/>
      <c r="D600" s="37"/>
      <c r="E600" s="34"/>
      <c r="F600" s="34"/>
      <c r="G600" s="34"/>
      <c r="H600" s="38"/>
      <c r="I600" s="38"/>
      <c r="J600" s="38"/>
      <c r="K600" s="38"/>
    </row>
    <row r="601" spans="1:11" ht="15.75" customHeight="1">
      <c r="A601" s="37"/>
      <c r="B601" s="37"/>
      <c r="D601" s="37"/>
      <c r="E601" s="34"/>
      <c r="F601" s="34"/>
      <c r="G601" s="34"/>
      <c r="H601" s="38"/>
      <c r="I601" s="38"/>
      <c r="J601" s="38"/>
      <c r="K601" s="38"/>
    </row>
    <row r="602" spans="1:11" ht="15.75" customHeight="1">
      <c r="A602" s="37"/>
      <c r="B602" s="37"/>
      <c r="D602" s="37"/>
      <c r="E602" s="34"/>
      <c r="F602" s="34"/>
      <c r="G602" s="34"/>
      <c r="H602" s="38"/>
      <c r="I602" s="38"/>
      <c r="J602" s="38"/>
      <c r="K602" s="38"/>
    </row>
    <row r="603" spans="1:11" ht="15.75" customHeight="1">
      <c r="A603" s="37"/>
      <c r="B603" s="37"/>
      <c r="D603" s="37"/>
      <c r="E603" s="34"/>
      <c r="F603" s="34"/>
      <c r="G603" s="34"/>
      <c r="H603" s="38"/>
      <c r="I603" s="38"/>
      <c r="J603" s="38"/>
      <c r="K603" s="38"/>
    </row>
    <row r="604" spans="1:11" ht="15.75" customHeight="1">
      <c r="A604" s="37"/>
      <c r="B604" s="37"/>
      <c r="D604" s="37"/>
      <c r="E604" s="34"/>
      <c r="F604" s="34"/>
      <c r="G604" s="34"/>
      <c r="H604" s="38"/>
      <c r="I604" s="38"/>
      <c r="J604" s="38"/>
      <c r="K604" s="38"/>
    </row>
    <row r="605" spans="1:11" ht="15.75" customHeight="1">
      <c r="A605" s="37"/>
      <c r="B605" s="37"/>
      <c r="D605" s="37"/>
      <c r="E605" s="34"/>
      <c r="F605" s="34"/>
      <c r="G605" s="34"/>
      <c r="H605" s="38"/>
      <c r="I605" s="38"/>
      <c r="J605" s="38"/>
      <c r="K605" s="38"/>
    </row>
    <row r="606" spans="1:11" ht="15.75" customHeight="1">
      <c r="A606" s="37"/>
      <c r="B606" s="37"/>
      <c r="D606" s="37"/>
      <c r="E606" s="34"/>
      <c r="F606" s="34"/>
      <c r="G606" s="34"/>
      <c r="H606" s="38"/>
      <c r="I606" s="38"/>
      <c r="J606" s="38"/>
      <c r="K606" s="38"/>
    </row>
    <row r="607" spans="1:11" ht="15.75" customHeight="1">
      <c r="A607" s="37"/>
      <c r="B607" s="37"/>
      <c r="D607" s="37"/>
      <c r="E607" s="34"/>
      <c r="F607" s="34"/>
      <c r="G607" s="34"/>
      <c r="H607" s="38"/>
      <c r="I607" s="38"/>
      <c r="J607" s="38"/>
      <c r="K607" s="38"/>
    </row>
    <row r="608" spans="1:11" ht="15.75" customHeight="1">
      <c r="A608" s="37"/>
      <c r="B608" s="37"/>
      <c r="D608" s="37"/>
      <c r="E608" s="34"/>
      <c r="F608" s="34"/>
      <c r="G608" s="34"/>
      <c r="H608" s="38"/>
      <c r="I608" s="38"/>
      <c r="J608" s="38"/>
      <c r="K608" s="38"/>
    </row>
    <row r="609" spans="1:11" ht="15.75" customHeight="1">
      <c r="A609" s="37"/>
      <c r="B609" s="37"/>
      <c r="D609" s="37"/>
      <c r="E609" s="34"/>
      <c r="F609" s="34"/>
      <c r="G609" s="34"/>
      <c r="H609" s="38"/>
      <c r="I609" s="38"/>
      <c r="J609" s="38"/>
      <c r="K609" s="38"/>
    </row>
    <row r="610" spans="1:11" ht="15.75" customHeight="1">
      <c r="A610" s="37"/>
      <c r="B610" s="37"/>
      <c r="D610" s="37"/>
      <c r="E610" s="34"/>
      <c r="F610" s="34"/>
      <c r="G610" s="34"/>
      <c r="H610" s="38"/>
      <c r="I610" s="38"/>
      <c r="J610" s="38"/>
      <c r="K610" s="38"/>
    </row>
    <row r="611" spans="1:11" ht="15.75" customHeight="1">
      <c r="A611" s="37"/>
      <c r="B611" s="37"/>
      <c r="D611" s="37"/>
      <c r="E611" s="34"/>
      <c r="F611" s="34"/>
      <c r="G611" s="34"/>
      <c r="H611" s="38"/>
      <c r="I611" s="38"/>
      <c r="J611" s="38"/>
      <c r="K611" s="38"/>
    </row>
    <row r="612" spans="1:11" ht="15.75" customHeight="1">
      <c r="A612" s="37"/>
      <c r="B612" s="37"/>
      <c r="D612" s="37"/>
      <c r="E612" s="34"/>
      <c r="F612" s="34"/>
      <c r="G612" s="34"/>
      <c r="H612" s="38"/>
      <c r="I612" s="38"/>
      <c r="J612" s="38"/>
      <c r="K612" s="38"/>
    </row>
    <row r="613" spans="1:11" ht="15.75" customHeight="1">
      <c r="A613" s="37"/>
      <c r="B613" s="37"/>
      <c r="D613" s="37"/>
      <c r="E613" s="34"/>
      <c r="F613" s="34"/>
      <c r="G613" s="34"/>
      <c r="H613" s="38"/>
      <c r="I613" s="38"/>
      <c r="J613" s="38"/>
      <c r="K613" s="38"/>
    </row>
    <row r="614" spans="1:11" ht="15.75" customHeight="1">
      <c r="A614" s="37"/>
      <c r="B614" s="37"/>
      <c r="D614" s="37"/>
      <c r="E614" s="34"/>
      <c r="F614" s="34"/>
      <c r="G614" s="34"/>
      <c r="H614" s="38"/>
      <c r="I614" s="38"/>
      <c r="J614" s="38"/>
      <c r="K614" s="38"/>
    </row>
    <row r="615" spans="1:11" ht="15.75" customHeight="1">
      <c r="A615" s="37"/>
      <c r="B615" s="37"/>
      <c r="D615" s="37"/>
      <c r="E615" s="34"/>
      <c r="F615" s="34"/>
      <c r="G615" s="34"/>
      <c r="H615" s="38"/>
      <c r="I615" s="38"/>
      <c r="J615" s="38"/>
      <c r="K615" s="38"/>
    </row>
    <row r="616" spans="1:11" ht="15.75" customHeight="1">
      <c r="A616" s="37"/>
      <c r="B616" s="37"/>
      <c r="D616" s="37"/>
      <c r="E616" s="34"/>
      <c r="F616" s="34"/>
      <c r="G616" s="34"/>
      <c r="H616" s="38"/>
      <c r="I616" s="38"/>
      <c r="J616" s="38"/>
      <c r="K616" s="38"/>
    </row>
    <row r="617" spans="1:11" ht="15.75" customHeight="1">
      <c r="A617" s="37"/>
      <c r="B617" s="37"/>
      <c r="D617" s="37"/>
      <c r="E617" s="34"/>
      <c r="F617" s="34"/>
      <c r="G617" s="34"/>
      <c r="H617" s="38"/>
      <c r="I617" s="38"/>
      <c r="J617" s="38"/>
      <c r="K617" s="38"/>
    </row>
    <row r="618" spans="1:11" ht="15.75" customHeight="1">
      <c r="A618" s="37"/>
      <c r="B618" s="37"/>
      <c r="D618" s="37"/>
      <c r="E618" s="34"/>
      <c r="F618" s="34"/>
      <c r="G618" s="34"/>
      <c r="H618" s="38"/>
      <c r="I618" s="38"/>
      <c r="J618" s="38"/>
      <c r="K618" s="38"/>
    </row>
    <row r="619" spans="1:11" ht="15.75" customHeight="1">
      <c r="A619" s="37"/>
      <c r="B619" s="37"/>
      <c r="D619" s="37"/>
      <c r="E619" s="34"/>
      <c r="F619" s="34"/>
      <c r="G619" s="34"/>
      <c r="H619" s="38"/>
      <c r="I619" s="38"/>
      <c r="J619" s="38"/>
      <c r="K619" s="38"/>
    </row>
    <row r="620" spans="1:11" ht="15.75" customHeight="1">
      <c r="A620" s="37"/>
      <c r="B620" s="37"/>
      <c r="D620" s="37"/>
      <c r="E620" s="34"/>
      <c r="F620" s="34"/>
      <c r="G620" s="34"/>
      <c r="H620" s="38"/>
      <c r="I620" s="38"/>
      <c r="J620" s="38"/>
      <c r="K620" s="38"/>
    </row>
    <row r="621" spans="1:11" ht="15.75" customHeight="1">
      <c r="A621" s="37"/>
      <c r="B621" s="37"/>
      <c r="D621" s="37"/>
      <c r="E621" s="34"/>
      <c r="F621" s="34"/>
      <c r="G621" s="34"/>
      <c r="H621" s="38"/>
      <c r="I621" s="38"/>
      <c r="J621" s="38"/>
      <c r="K621" s="38"/>
    </row>
    <row r="622" spans="1:11" ht="15.75" customHeight="1">
      <c r="A622" s="37"/>
      <c r="B622" s="37"/>
      <c r="D622" s="37"/>
      <c r="E622" s="34"/>
      <c r="F622" s="34"/>
      <c r="G622" s="34"/>
      <c r="H622" s="38"/>
      <c r="I622" s="38"/>
      <c r="J622" s="38"/>
      <c r="K622" s="38"/>
    </row>
    <row r="623" spans="1:11" ht="15.75" customHeight="1">
      <c r="A623" s="37"/>
      <c r="B623" s="37"/>
      <c r="D623" s="37"/>
      <c r="E623" s="34"/>
      <c r="F623" s="34"/>
      <c r="G623" s="34"/>
      <c r="H623" s="38"/>
      <c r="I623" s="38"/>
      <c r="J623" s="38"/>
      <c r="K623" s="38"/>
    </row>
    <row r="624" spans="1:11" ht="15.75" customHeight="1">
      <c r="A624" s="37"/>
      <c r="B624" s="37"/>
      <c r="D624" s="37"/>
      <c r="E624" s="34"/>
      <c r="F624" s="34"/>
      <c r="G624" s="34"/>
      <c r="H624" s="38"/>
      <c r="I624" s="38"/>
      <c r="J624" s="38"/>
      <c r="K624" s="38"/>
    </row>
    <row r="625" spans="1:11" ht="15.75" customHeight="1">
      <c r="A625" s="37"/>
      <c r="B625" s="37"/>
      <c r="D625" s="37"/>
      <c r="E625" s="34"/>
      <c r="F625" s="34"/>
      <c r="G625" s="34"/>
      <c r="H625" s="38"/>
      <c r="I625" s="38"/>
      <c r="J625" s="38"/>
      <c r="K625" s="38"/>
    </row>
    <row r="626" spans="1:11" ht="15.75" customHeight="1">
      <c r="A626" s="37"/>
      <c r="B626" s="37"/>
      <c r="D626" s="37"/>
      <c r="E626" s="34"/>
      <c r="F626" s="34"/>
      <c r="G626" s="34"/>
      <c r="H626" s="38"/>
      <c r="I626" s="38"/>
      <c r="J626" s="38"/>
      <c r="K626" s="38"/>
    </row>
    <row r="627" spans="1:11" ht="15.75" customHeight="1">
      <c r="A627" s="37"/>
      <c r="B627" s="37"/>
      <c r="D627" s="37"/>
      <c r="E627" s="34"/>
      <c r="F627" s="34"/>
      <c r="G627" s="34"/>
      <c r="H627" s="38"/>
      <c r="I627" s="38"/>
      <c r="J627" s="38"/>
      <c r="K627" s="38"/>
    </row>
    <row r="628" spans="1:11" ht="15.75" customHeight="1">
      <c r="A628" s="37"/>
      <c r="B628" s="37"/>
      <c r="D628" s="37"/>
      <c r="E628" s="34"/>
      <c r="F628" s="34"/>
      <c r="G628" s="34"/>
      <c r="H628" s="38"/>
      <c r="I628" s="38"/>
      <c r="J628" s="38"/>
      <c r="K628" s="38"/>
    </row>
    <row r="629" spans="1:11" ht="15.75" customHeight="1">
      <c r="A629" s="37"/>
      <c r="B629" s="37"/>
      <c r="D629" s="37"/>
      <c r="E629" s="34"/>
      <c r="F629" s="34"/>
      <c r="G629" s="34"/>
      <c r="H629" s="38"/>
      <c r="I629" s="38"/>
      <c r="J629" s="38"/>
      <c r="K629" s="38"/>
    </row>
    <row r="630" spans="1:11" ht="15.75" customHeight="1">
      <c r="A630" s="37"/>
      <c r="B630" s="37"/>
      <c r="D630" s="37"/>
      <c r="E630" s="34"/>
      <c r="F630" s="34"/>
      <c r="G630" s="34"/>
      <c r="H630" s="38"/>
      <c r="I630" s="38"/>
      <c r="J630" s="38"/>
      <c r="K630" s="38"/>
    </row>
    <row r="631" spans="1:11" ht="15.75" customHeight="1">
      <c r="A631" s="37"/>
      <c r="B631" s="37"/>
      <c r="D631" s="37"/>
      <c r="E631" s="34"/>
      <c r="F631" s="34"/>
      <c r="G631" s="34"/>
      <c r="H631" s="38"/>
      <c r="I631" s="38"/>
      <c r="J631" s="38"/>
      <c r="K631" s="38"/>
    </row>
    <row r="632" spans="1:11" ht="15.75" customHeight="1">
      <c r="A632" s="37"/>
      <c r="B632" s="37"/>
      <c r="D632" s="37"/>
      <c r="E632" s="34"/>
      <c r="F632" s="34"/>
      <c r="G632" s="34"/>
      <c r="H632" s="38"/>
      <c r="I632" s="38"/>
      <c r="J632" s="38"/>
      <c r="K632" s="38"/>
    </row>
    <row r="633" spans="1:11" ht="15.75" customHeight="1">
      <c r="A633" s="37"/>
      <c r="B633" s="37"/>
      <c r="D633" s="37"/>
      <c r="E633" s="34"/>
      <c r="F633" s="34"/>
      <c r="G633" s="34"/>
      <c r="H633" s="38"/>
      <c r="I633" s="38"/>
      <c r="J633" s="38"/>
      <c r="K633" s="38"/>
    </row>
    <row r="634" spans="1:11" ht="15.75" customHeight="1">
      <c r="A634" s="37"/>
      <c r="B634" s="37"/>
      <c r="D634" s="37"/>
      <c r="E634" s="34"/>
      <c r="F634" s="34"/>
      <c r="G634" s="34"/>
      <c r="H634" s="38"/>
      <c r="I634" s="38"/>
      <c r="J634" s="38"/>
      <c r="K634" s="38"/>
    </row>
    <row r="635" spans="1:11" ht="15.75" customHeight="1">
      <c r="A635" s="37"/>
      <c r="B635" s="37"/>
      <c r="D635" s="37"/>
      <c r="E635" s="34"/>
      <c r="F635" s="34"/>
      <c r="G635" s="34"/>
      <c r="H635" s="38"/>
      <c r="I635" s="38"/>
      <c r="J635" s="38"/>
      <c r="K635" s="38"/>
    </row>
    <row r="636" spans="1:11" ht="15.75" customHeight="1">
      <c r="A636" s="37"/>
      <c r="B636" s="37"/>
      <c r="D636" s="37"/>
      <c r="E636" s="34"/>
      <c r="F636" s="34"/>
      <c r="G636" s="34"/>
      <c r="H636" s="38"/>
      <c r="I636" s="38"/>
      <c r="J636" s="38"/>
      <c r="K636" s="38"/>
    </row>
    <row r="637" spans="1:11" ht="15.75" customHeight="1">
      <c r="A637" s="37"/>
      <c r="B637" s="37"/>
      <c r="D637" s="37"/>
      <c r="E637" s="34"/>
      <c r="F637" s="34"/>
      <c r="G637" s="34"/>
      <c r="H637" s="38"/>
      <c r="I637" s="38"/>
      <c r="J637" s="38"/>
      <c r="K637" s="38"/>
    </row>
    <row r="638" spans="1:11" ht="15.75" customHeight="1">
      <c r="A638" s="37"/>
      <c r="B638" s="37"/>
      <c r="D638" s="37"/>
      <c r="E638" s="34"/>
      <c r="F638" s="34"/>
      <c r="G638" s="34"/>
      <c r="H638" s="38"/>
      <c r="I638" s="38"/>
      <c r="J638" s="38"/>
      <c r="K638" s="38"/>
    </row>
    <row r="639" spans="1:11" ht="15.75" customHeight="1">
      <c r="A639" s="37"/>
      <c r="B639" s="37"/>
      <c r="D639" s="37"/>
      <c r="E639" s="34"/>
      <c r="F639" s="34"/>
      <c r="G639" s="34"/>
      <c r="H639" s="38"/>
      <c r="I639" s="38"/>
      <c r="J639" s="38"/>
      <c r="K639" s="38"/>
    </row>
    <row r="640" spans="1:11" ht="15.75" customHeight="1">
      <c r="A640" s="37"/>
      <c r="B640" s="37"/>
      <c r="D640" s="37"/>
      <c r="E640" s="34"/>
      <c r="F640" s="34"/>
      <c r="G640" s="34"/>
      <c r="H640" s="38"/>
      <c r="I640" s="38"/>
      <c r="J640" s="38"/>
      <c r="K640" s="38"/>
    </row>
    <row r="641" spans="1:11" ht="15.75" customHeight="1">
      <c r="A641" s="37"/>
      <c r="B641" s="37"/>
      <c r="D641" s="37"/>
      <c r="E641" s="34"/>
      <c r="F641" s="34"/>
      <c r="G641" s="34"/>
      <c r="H641" s="38"/>
      <c r="I641" s="38"/>
      <c r="J641" s="38"/>
      <c r="K641" s="38"/>
    </row>
    <row r="642" spans="1:11" ht="15.75" customHeight="1">
      <c r="A642" s="37"/>
      <c r="B642" s="37"/>
      <c r="D642" s="37"/>
      <c r="E642" s="34"/>
      <c r="F642" s="34"/>
      <c r="G642" s="34"/>
      <c r="H642" s="38"/>
      <c r="I642" s="38"/>
      <c r="J642" s="38"/>
      <c r="K642" s="38"/>
    </row>
    <row r="643" spans="1:11" ht="15.75" customHeight="1">
      <c r="A643" s="37"/>
      <c r="B643" s="37"/>
      <c r="D643" s="37"/>
      <c r="E643" s="34"/>
      <c r="F643" s="34"/>
      <c r="G643" s="34"/>
      <c r="H643" s="38"/>
      <c r="I643" s="38"/>
      <c r="J643" s="38"/>
      <c r="K643" s="38"/>
    </row>
    <row r="644" spans="1:11" ht="15.75" customHeight="1">
      <c r="A644" s="37"/>
      <c r="B644" s="37"/>
      <c r="D644" s="37"/>
      <c r="E644" s="34"/>
      <c r="F644" s="34"/>
      <c r="G644" s="34"/>
      <c r="H644" s="38"/>
      <c r="I644" s="38"/>
      <c r="J644" s="38"/>
      <c r="K644" s="38"/>
    </row>
    <row r="645" spans="1:11" ht="15.75" customHeight="1">
      <c r="A645" s="37"/>
      <c r="B645" s="37"/>
      <c r="D645" s="37"/>
      <c r="E645" s="34"/>
      <c r="F645" s="34"/>
      <c r="G645" s="34"/>
      <c r="H645" s="38"/>
      <c r="I645" s="38"/>
      <c r="J645" s="38"/>
      <c r="K645" s="38"/>
    </row>
    <row r="646" spans="1:11" ht="15.75" customHeight="1">
      <c r="A646" s="37"/>
      <c r="B646" s="37"/>
      <c r="D646" s="37"/>
      <c r="E646" s="34"/>
      <c r="F646" s="34"/>
      <c r="G646" s="34"/>
      <c r="H646" s="38"/>
      <c r="I646" s="38"/>
      <c r="J646" s="38"/>
      <c r="K646" s="38"/>
    </row>
    <row r="647" spans="1:11" ht="15.75" customHeight="1">
      <c r="A647" s="37"/>
      <c r="B647" s="37"/>
      <c r="D647" s="37"/>
      <c r="E647" s="34"/>
      <c r="F647" s="34"/>
      <c r="G647" s="34"/>
      <c r="H647" s="38"/>
      <c r="I647" s="38"/>
      <c r="J647" s="38"/>
      <c r="K647" s="38"/>
    </row>
    <row r="648" spans="1:11" ht="15.75" customHeight="1">
      <c r="A648" s="37"/>
      <c r="B648" s="37"/>
      <c r="D648" s="37"/>
      <c r="E648" s="34"/>
      <c r="F648" s="34"/>
      <c r="G648" s="34"/>
      <c r="H648" s="38"/>
      <c r="I648" s="38"/>
      <c r="J648" s="38"/>
      <c r="K648" s="38"/>
    </row>
    <row r="649" spans="1:11" ht="15.75" customHeight="1">
      <c r="A649" s="37"/>
      <c r="B649" s="37"/>
      <c r="D649" s="37"/>
      <c r="E649" s="34"/>
      <c r="F649" s="34"/>
      <c r="G649" s="34"/>
      <c r="H649" s="38"/>
      <c r="I649" s="38"/>
      <c r="J649" s="38"/>
      <c r="K649" s="38"/>
    </row>
    <row r="650" spans="1:11" ht="15.75" customHeight="1">
      <c r="A650" s="37"/>
      <c r="B650" s="37"/>
      <c r="D650" s="37"/>
      <c r="E650" s="34"/>
      <c r="F650" s="34"/>
      <c r="G650" s="34"/>
      <c r="H650" s="38"/>
      <c r="I650" s="38"/>
      <c r="J650" s="38"/>
      <c r="K650" s="38"/>
    </row>
    <row r="651" spans="1:11" ht="15.75" customHeight="1">
      <c r="A651" s="37"/>
      <c r="B651" s="37"/>
      <c r="D651" s="37"/>
      <c r="E651" s="34"/>
      <c r="F651" s="34"/>
      <c r="G651" s="34"/>
      <c r="H651" s="38"/>
      <c r="I651" s="38"/>
      <c r="J651" s="38"/>
      <c r="K651" s="38"/>
    </row>
    <row r="652" spans="1:11" ht="15.75" customHeight="1">
      <c r="A652" s="37"/>
      <c r="B652" s="37"/>
      <c r="D652" s="37"/>
      <c r="E652" s="34"/>
      <c r="F652" s="34"/>
      <c r="G652" s="34"/>
      <c r="H652" s="38"/>
      <c r="I652" s="38"/>
      <c r="J652" s="38"/>
      <c r="K652" s="38"/>
    </row>
    <row r="653" spans="1:11" ht="15.75" customHeight="1">
      <c r="A653" s="37"/>
      <c r="B653" s="37"/>
      <c r="D653" s="37"/>
      <c r="E653" s="34"/>
      <c r="F653" s="34"/>
      <c r="G653" s="34"/>
      <c r="H653" s="38"/>
      <c r="I653" s="38"/>
      <c r="J653" s="38"/>
      <c r="K653" s="38"/>
    </row>
    <row r="654" spans="1:11" ht="15.75" customHeight="1">
      <c r="A654" s="37"/>
      <c r="B654" s="37"/>
      <c r="D654" s="37"/>
      <c r="E654" s="34"/>
      <c r="F654" s="34"/>
      <c r="G654" s="34"/>
      <c r="H654" s="38"/>
      <c r="I654" s="38"/>
      <c r="J654" s="38"/>
      <c r="K654" s="38"/>
    </row>
    <row r="655" spans="1:11" ht="15.75" customHeight="1">
      <c r="A655" s="37"/>
      <c r="B655" s="37"/>
      <c r="D655" s="37"/>
      <c r="E655" s="34"/>
      <c r="F655" s="34"/>
      <c r="G655" s="34"/>
      <c r="H655" s="38"/>
      <c r="I655" s="38"/>
      <c r="J655" s="38"/>
      <c r="K655" s="38"/>
    </row>
    <row r="656" spans="1:11" ht="15.75" customHeight="1">
      <c r="A656" s="37"/>
      <c r="B656" s="37"/>
      <c r="D656" s="37"/>
      <c r="E656" s="34"/>
      <c r="F656" s="34"/>
      <c r="G656" s="34"/>
      <c r="H656" s="38"/>
      <c r="I656" s="38"/>
      <c r="J656" s="38"/>
      <c r="K656" s="38"/>
    </row>
    <row r="657" spans="1:11" ht="15.75" customHeight="1">
      <c r="A657" s="37"/>
      <c r="B657" s="37"/>
      <c r="D657" s="37"/>
      <c r="E657" s="34"/>
      <c r="F657" s="34"/>
      <c r="G657" s="34"/>
      <c r="H657" s="38"/>
      <c r="I657" s="38"/>
      <c r="J657" s="38"/>
      <c r="K657" s="38"/>
    </row>
    <row r="658" spans="1:11" ht="15.75" customHeight="1">
      <c r="A658" s="37"/>
      <c r="B658" s="37"/>
      <c r="D658" s="37"/>
      <c r="E658" s="34"/>
      <c r="F658" s="34"/>
      <c r="G658" s="34"/>
      <c r="H658" s="38"/>
      <c r="I658" s="38"/>
      <c r="J658" s="38"/>
      <c r="K658" s="38"/>
    </row>
    <row r="659" spans="1:11" ht="15.75" customHeight="1">
      <c r="A659" s="37"/>
      <c r="B659" s="37"/>
      <c r="D659" s="37"/>
      <c r="E659" s="34"/>
      <c r="F659" s="34"/>
      <c r="G659" s="34"/>
      <c r="H659" s="38"/>
      <c r="I659" s="38"/>
      <c r="J659" s="38"/>
      <c r="K659" s="38"/>
    </row>
    <row r="660" spans="1:11" ht="15.75" customHeight="1">
      <c r="A660" s="37"/>
      <c r="B660" s="37"/>
      <c r="D660" s="37"/>
      <c r="E660" s="34"/>
      <c r="F660" s="34"/>
      <c r="G660" s="34"/>
      <c r="H660" s="38"/>
      <c r="I660" s="38"/>
      <c r="J660" s="38"/>
      <c r="K660" s="38"/>
    </row>
    <row r="661" spans="1:11" ht="15.75" customHeight="1">
      <c r="A661" s="37"/>
      <c r="B661" s="37"/>
      <c r="D661" s="37"/>
      <c r="E661" s="34"/>
      <c r="F661" s="34"/>
      <c r="G661" s="34"/>
      <c r="H661" s="38"/>
      <c r="I661" s="38"/>
      <c r="J661" s="38"/>
      <c r="K661" s="38"/>
    </row>
    <row r="662" spans="1:11" ht="15.75" customHeight="1">
      <c r="A662" s="37"/>
      <c r="B662" s="37"/>
      <c r="D662" s="37"/>
      <c r="E662" s="34"/>
      <c r="F662" s="34"/>
      <c r="G662" s="34"/>
      <c r="H662" s="38"/>
      <c r="I662" s="38"/>
      <c r="J662" s="38"/>
      <c r="K662" s="38"/>
    </row>
    <row r="663" spans="1:11" ht="15.75" customHeight="1">
      <c r="A663" s="37"/>
      <c r="B663" s="37"/>
      <c r="D663" s="37"/>
      <c r="E663" s="34"/>
      <c r="F663" s="34"/>
      <c r="G663" s="34"/>
      <c r="H663" s="38"/>
      <c r="I663" s="38"/>
      <c r="J663" s="38"/>
      <c r="K663" s="38"/>
    </row>
    <row r="664" spans="1:11" ht="15.75" customHeight="1">
      <c r="A664" s="37"/>
      <c r="B664" s="37"/>
      <c r="D664" s="37"/>
      <c r="E664" s="34"/>
      <c r="F664" s="34"/>
      <c r="G664" s="34"/>
      <c r="H664" s="38"/>
      <c r="I664" s="38"/>
      <c r="J664" s="38"/>
      <c r="K664" s="38"/>
    </row>
    <row r="665" spans="1:11" ht="15.75" customHeight="1">
      <c r="A665" s="37"/>
      <c r="B665" s="37"/>
      <c r="D665" s="37"/>
      <c r="E665" s="34"/>
      <c r="F665" s="34"/>
      <c r="G665" s="34"/>
      <c r="H665" s="38"/>
      <c r="I665" s="38"/>
      <c r="J665" s="38"/>
      <c r="K665" s="38"/>
    </row>
    <row r="666" spans="1:11" ht="15.75" customHeight="1">
      <c r="A666" s="37"/>
      <c r="B666" s="37"/>
      <c r="D666" s="37"/>
      <c r="E666" s="34"/>
      <c r="F666" s="34"/>
      <c r="G666" s="34"/>
      <c r="H666" s="38"/>
      <c r="I666" s="38"/>
      <c r="J666" s="38"/>
      <c r="K666" s="38"/>
    </row>
    <row r="667" spans="1:11" ht="15.75" customHeight="1">
      <c r="A667" s="37"/>
      <c r="B667" s="37"/>
      <c r="D667" s="37"/>
      <c r="E667" s="34"/>
      <c r="F667" s="34"/>
      <c r="G667" s="34"/>
      <c r="H667" s="38"/>
      <c r="I667" s="38"/>
      <c r="J667" s="38"/>
      <c r="K667" s="38"/>
    </row>
    <row r="668" spans="1:11" ht="15.75" customHeight="1">
      <c r="A668" s="37"/>
      <c r="B668" s="37"/>
      <c r="D668" s="37"/>
      <c r="E668" s="34"/>
      <c r="F668" s="34"/>
      <c r="G668" s="34"/>
      <c r="H668" s="38"/>
      <c r="I668" s="38"/>
      <c r="J668" s="38"/>
      <c r="K668" s="38"/>
    </row>
    <row r="669" spans="1:11" ht="15.75" customHeight="1">
      <c r="A669" s="37"/>
      <c r="B669" s="37"/>
      <c r="D669" s="37"/>
      <c r="E669" s="34"/>
      <c r="F669" s="34"/>
      <c r="G669" s="34"/>
      <c r="H669" s="38"/>
      <c r="I669" s="38"/>
      <c r="J669" s="38"/>
      <c r="K669" s="38"/>
    </row>
    <row r="670" spans="1:11" ht="15.75" customHeight="1">
      <c r="A670" s="37"/>
      <c r="B670" s="37"/>
      <c r="D670" s="37"/>
      <c r="E670" s="34"/>
      <c r="F670" s="34"/>
      <c r="G670" s="34"/>
      <c r="H670" s="38"/>
      <c r="I670" s="38"/>
      <c r="J670" s="38"/>
      <c r="K670" s="38"/>
    </row>
    <row r="671" spans="1:11" ht="15.75" customHeight="1">
      <c r="A671" s="37"/>
      <c r="B671" s="37"/>
      <c r="D671" s="37"/>
      <c r="E671" s="34"/>
      <c r="F671" s="34"/>
      <c r="G671" s="34"/>
      <c r="H671" s="38"/>
      <c r="I671" s="38"/>
      <c r="J671" s="38"/>
      <c r="K671" s="38"/>
    </row>
    <row r="672" spans="1:11" ht="15.75" customHeight="1">
      <c r="A672" s="37"/>
      <c r="B672" s="37"/>
      <c r="D672" s="37"/>
      <c r="E672" s="34"/>
      <c r="F672" s="34"/>
      <c r="G672" s="34"/>
      <c r="H672" s="38"/>
      <c r="I672" s="38"/>
      <c r="J672" s="38"/>
      <c r="K672" s="38"/>
    </row>
    <row r="673" spans="1:11" ht="15.75" customHeight="1">
      <c r="A673" s="37"/>
      <c r="B673" s="37"/>
      <c r="D673" s="37"/>
      <c r="E673" s="34"/>
      <c r="F673" s="34"/>
      <c r="G673" s="34"/>
      <c r="H673" s="38"/>
      <c r="I673" s="38"/>
      <c r="J673" s="38"/>
      <c r="K673" s="38"/>
    </row>
    <row r="674" spans="1:11" ht="15.75" customHeight="1">
      <c r="A674" s="37"/>
      <c r="B674" s="37"/>
      <c r="D674" s="37"/>
      <c r="E674" s="34"/>
      <c r="F674" s="34"/>
      <c r="G674" s="34"/>
      <c r="H674" s="38"/>
      <c r="I674" s="38"/>
      <c r="J674" s="38"/>
      <c r="K674" s="38"/>
    </row>
    <row r="675" spans="1:11" ht="15.75" customHeight="1">
      <c r="A675" s="37"/>
      <c r="B675" s="37"/>
      <c r="D675" s="37"/>
      <c r="E675" s="34"/>
      <c r="F675" s="34"/>
      <c r="G675" s="34"/>
      <c r="H675" s="38"/>
      <c r="I675" s="38"/>
      <c r="J675" s="38"/>
      <c r="K675" s="38"/>
    </row>
    <row r="676" spans="1:11" ht="15.75" customHeight="1">
      <c r="A676" s="37"/>
      <c r="B676" s="37"/>
      <c r="D676" s="37"/>
      <c r="E676" s="34"/>
      <c r="F676" s="34"/>
      <c r="G676" s="34"/>
      <c r="H676" s="38"/>
      <c r="I676" s="38"/>
      <c r="J676" s="38"/>
      <c r="K676" s="38"/>
    </row>
    <row r="677" spans="1:11" ht="15.75" customHeight="1">
      <c r="A677" s="37"/>
      <c r="B677" s="37"/>
      <c r="D677" s="37"/>
      <c r="E677" s="34"/>
      <c r="F677" s="34"/>
      <c r="G677" s="34"/>
      <c r="H677" s="38"/>
      <c r="I677" s="38"/>
      <c r="J677" s="38"/>
      <c r="K677" s="38"/>
    </row>
    <row r="678" spans="1:11" ht="15.75" customHeight="1">
      <c r="A678" s="37"/>
      <c r="B678" s="37"/>
      <c r="D678" s="37"/>
      <c r="E678" s="34"/>
      <c r="F678" s="34"/>
      <c r="G678" s="34"/>
      <c r="H678" s="38"/>
      <c r="I678" s="38"/>
      <c r="J678" s="38"/>
      <c r="K678" s="38"/>
    </row>
    <row r="679" spans="1:11" ht="15.75" customHeight="1">
      <c r="A679" s="37"/>
      <c r="B679" s="37"/>
      <c r="D679" s="37"/>
      <c r="E679" s="34"/>
      <c r="F679" s="34"/>
      <c r="G679" s="34"/>
      <c r="H679" s="38"/>
      <c r="I679" s="38"/>
      <c r="J679" s="38"/>
      <c r="K679" s="38"/>
    </row>
    <row r="680" spans="1:11" ht="15.75" customHeight="1">
      <c r="A680" s="37"/>
      <c r="B680" s="37"/>
      <c r="D680" s="37"/>
      <c r="E680" s="34"/>
      <c r="F680" s="34"/>
      <c r="G680" s="34"/>
      <c r="H680" s="38"/>
      <c r="I680" s="38"/>
      <c r="J680" s="38"/>
      <c r="K680" s="38"/>
    </row>
    <row r="681" spans="1:11" ht="15.75" customHeight="1">
      <c r="A681" s="37"/>
      <c r="B681" s="37"/>
      <c r="D681" s="37"/>
      <c r="E681" s="34"/>
      <c r="F681" s="34"/>
      <c r="G681" s="34"/>
      <c r="H681" s="38"/>
      <c r="I681" s="38"/>
      <c r="J681" s="38"/>
      <c r="K681" s="38"/>
    </row>
    <row r="682" spans="1:11" ht="15.75" customHeight="1">
      <c r="A682" s="37"/>
      <c r="B682" s="37"/>
      <c r="D682" s="37"/>
      <c r="E682" s="34"/>
      <c r="F682" s="34"/>
      <c r="G682" s="34"/>
      <c r="H682" s="38"/>
      <c r="I682" s="38"/>
      <c r="J682" s="38"/>
      <c r="K682" s="38"/>
    </row>
    <row r="683" spans="1:11" ht="15.75" customHeight="1">
      <c r="A683" s="37"/>
      <c r="B683" s="37"/>
      <c r="D683" s="37"/>
      <c r="E683" s="34"/>
      <c r="F683" s="34"/>
      <c r="G683" s="34"/>
      <c r="H683" s="38"/>
      <c r="I683" s="38"/>
      <c r="J683" s="38"/>
      <c r="K683" s="38"/>
    </row>
    <row r="684" spans="1:11" ht="15.75" customHeight="1">
      <c r="A684" s="37"/>
      <c r="B684" s="37"/>
      <c r="D684" s="37"/>
      <c r="E684" s="34"/>
      <c r="F684" s="34"/>
      <c r="G684" s="34"/>
      <c r="H684" s="38"/>
      <c r="I684" s="38"/>
      <c r="J684" s="38"/>
      <c r="K684" s="38"/>
    </row>
    <row r="685" spans="1:11" ht="15.75" customHeight="1">
      <c r="A685" s="37"/>
      <c r="B685" s="37"/>
      <c r="D685" s="37"/>
      <c r="E685" s="34"/>
      <c r="F685" s="34"/>
      <c r="G685" s="34"/>
      <c r="H685" s="38"/>
      <c r="I685" s="38"/>
      <c r="J685" s="38"/>
      <c r="K685" s="38"/>
    </row>
    <row r="686" spans="1:11" ht="15.75" customHeight="1">
      <c r="A686" s="37"/>
      <c r="B686" s="37"/>
      <c r="D686" s="37"/>
      <c r="E686" s="34"/>
      <c r="F686" s="34"/>
      <c r="G686" s="34"/>
      <c r="H686" s="38"/>
      <c r="I686" s="38"/>
      <c r="J686" s="38"/>
      <c r="K686" s="38"/>
    </row>
    <row r="687" spans="1:11" ht="15.75" customHeight="1">
      <c r="A687" s="37"/>
      <c r="B687" s="37"/>
      <c r="D687" s="37"/>
      <c r="E687" s="34"/>
      <c r="F687" s="34"/>
      <c r="G687" s="34"/>
      <c r="H687" s="38"/>
      <c r="I687" s="38"/>
      <c r="J687" s="38"/>
      <c r="K687" s="38"/>
    </row>
    <row r="688" spans="1:11" ht="15.75" customHeight="1">
      <c r="A688" s="37"/>
      <c r="B688" s="37"/>
      <c r="D688" s="37"/>
      <c r="E688" s="34"/>
      <c r="F688" s="34"/>
      <c r="G688" s="34"/>
      <c r="H688" s="38"/>
      <c r="I688" s="38"/>
      <c r="J688" s="38"/>
      <c r="K688" s="38"/>
    </row>
    <row r="689" spans="1:11" ht="15.75" customHeight="1">
      <c r="A689" s="37"/>
      <c r="B689" s="37"/>
      <c r="D689" s="37"/>
      <c r="E689" s="34"/>
      <c r="F689" s="34"/>
      <c r="G689" s="34"/>
      <c r="H689" s="38"/>
      <c r="I689" s="38"/>
      <c r="J689" s="38"/>
      <c r="K689" s="38"/>
    </row>
    <row r="690" spans="1:11" ht="15.75" customHeight="1">
      <c r="A690" s="37"/>
      <c r="B690" s="37"/>
      <c r="D690" s="37"/>
      <c r="E690" s="34"/>
      <c r="F690" s="34"/>
      <c r="G690" s="34"/>
      <c r="H690" s="38"/>
      <c r="I690" s="38"/>
      <c r="J690" s="38"/>
      <c r="K690" s="38"/>
    </row>
    <row r="691" spans="1:11" ht="15.75" customHeight="1">
      <c r="A691" s="37"/>
      <c r="B691" s="37"/>
      <c r="D691" s="37"/>
      <c r="E691" s="34"/>
      <c r="F691" s="34"/>
      <c r="G691" s="34"/>
      <c r="H691" s="38"/>
      <c r="I691" s="38"/>
      <c r="J691" s="38"/>
      <c r="K691" s="38"/>
    </row>
    <row r="692" spans="1:11" ht="15.75" customHeight="1">
      <c r="A692" s="37"/>
      <c r="B692" s="37"/>
      <c r="D692" s="37"/>
      <c r="E692" s="34"/>
      <c r="F692" s="34"/>
      <c r="G692" s="34"/>
      <c r="H692" s="38"/>
      <c r="I692" s="38"/>
      <c r="J692" s="38"/>
      <c r="K692" s="38"/>
    </row>
    <row r="693" spans="1:11" ht="15.75" customHeight="1">
      <c r="A693" s="37"/>
      <c r="B693" s="37"/>
      <c r="D693" s="37"/>
      <c r="E693" s="34"/>
      <c r="F693" s="34"/>
      <c r="G693" s="34"/>
      <c r="H693" s="38"/>
      <c r="I693" s="38"/>
      <c r="J693" s="38"/>
      <c r="K693" s="38"/>
    </row>
    <row r="694" spans="1:11" ht="15.75" customHeight="1">
      <c r="A694" s="37"/>
      <c r="B694" s="37"/>
      <c r="D694" s="37"/>
      <c r="E694" s="34"/>
      <c r="F694" s="34"/>
      <c r="G694" s="34"/>
      <c r="H694" s="38"/>
      <c r="I694" s="38"/>
      <c r="J694" s="38"/>
      <c r="K694" s="38"/>
    </row>
    <row r="695" spans="1:11" ht="15.75" customHeight="1">
      <c r="A695" s="37"/>
      <c r="B695" s="37"/>
      <c r="D695" s="37"/>
      <c r="E695" s="34"/>
      <c r="F695" s="34"/>
      <c r="G695" s="34"/>
      <c r="H695" s="38"/>
      <c r="I695" s="38"/>
      <c r="J695" s="38"/>
      <c r="K695" s="38"/>
    </row>
    <row r="696" spans="1:11" ht="15.75" customHeight="1">
      <c r="A696" s="37"/>
      <c r="B696" s="37"/>
      <c r="D696" s="37"/>
      <c r="E696" s="34"/>
      <c r="F696" s="34"/>
      <c r="G696" s="34"/>
      <c r="H696" s="38"/>
      <c r="I696" s="38"/>
      <c r="J696" s="38"/>
      <c r="K696" s="38"/>
    </row>
    <row r="697" spans="1:11" ht="15.75" customHeight="1">
      <c r="A697" s="37"/>
      <c r="B697" s="37"/>
      <c r="D697" s="37"/>
      <c r="E697" s="34"/>
      <c r="F697" s="34"/>
      <c r="G697" s="34"/>
      <c r="H697" s="38"/>
      <c r="I697" s="38"/>
      <c r="J697" s="38"/>
      <c r="K697" s="38"/>
    </row>
    <row r="698" spans="1:11" ht="15.75" customHeight="1">
      <c r="A698" s="37"/>
      <c r="B698" s="37"/>
      <c r="D698" s="37"/>
      <c r="E698" s="34"/>
      <c r="F698" s="34"/>
      <c r="G698" s="34"/>
      <c r="H698" s="38"/>
      <c r="I698" s="38"/>
      <c r="J698" s="38"/>
      <c r="K698" s="38"/>
    </row>
    <row r="699" spans="1:11" ht="15.75" customHeight="1">
      <c r="A699" s="37"/>
      <c r="B699" s="37"/>
      <c r="D699" s="37"/>
      <c r="E699" s="34"/>
      <c r="F699" s="34"/>
      <c r="G699" s="34"/>
      <c r="H699" s="38"/>
      <c r="I699" s="38"/>
      <c r="J699" s="38"/>
      <c r="K699" s="38"/>
    </row>
    <row r="700" spans="1:11" ht="15.75" customHeight="1">
      <c r="A700" s="37"/>
      <c r="B700" s="37"/>
      <c r="D700" s="37"/>
      <c r="E700" s="34"/>
      <c r="F700" s="34"/>
      <c r="G700" s="34"/>
      <c r="H700" s="38"/>
      <c r="I700" s="38"/>
      <c r="J700" s="38"/>
      <c r="K700" s="38"/>
    </row>
    <row r="701" spans="1:11" ht="15.75" customHeight="1">
      <c r="A701" s="37"/>
      <c r="B701" s="37"/>
      <c r="D701" s="37"/>
      <c r="E701" s="34"/>
      <c r="F701" s="34"/>
      <c r="G701" s="34"/>
      <c r="H701" s="38"/>
      <c r="I701" s="38"/>
      <c r="J701" s="38"/>
      <c r="K701" s="38"/>
    </row>
    <row r="702" spans="1:11" ht="15.75" customHeight="1">
      <c r="A702" s="37"/>
      <c r="B702" s="37"/>
      <c r="D702" s="37"/>
      <c r="E702" s="34"/>
      <c r="F702" s="34"/>
      <c r="G702" s="34"/>
      <c r="H702" s="38"/>
      <c r="I702" s="38"/>
      <c r="J702" s="38"/>
      <c r="K702" s="38"/>
    </row>
    <row r="703" spans="1:11" ht="15.75" customHeight="1">
      <c r="A703" s="37"/>
      <c r="B703" s="37"/>
      <c r="D703" s="37"/>
      <c r="E703" s="34"/>
      <c r="F703" s="34"/>
      <c r="G703" s="34"/>
      <c r="H703" s="38"/>
      <c r="I703" s="38"/>
      <c r="J703" s="38"/>
      <c r="K703" s="38"/>
    </row>
    <row r="704" spans="1:11" ht="15.75" customHeight="1">
      <c r="A704" s="37"/>
      <c r="B704" s="37"/>
      <c r="D704" s="37"/>
      <c r="E704" s="34"/>
      <c r="F704" s="34"/>
      <c r="G704" s="34"/>
      <c r="H704" s="38"/>
      <c r="I704" s="38"/>
      <c r="J704" s="38"/>
      <c r="K704" s="38"/>
    </row>
    <row r="705" spans="1:11" ht="15.75" customHeight="1">
      <c r="A705" s="37"/>
      <c r="B705" s="37"/>
      <c r="D705" s="37"/>
      <c r="E705" s="34"/>
      <c r="F705" s="34"/>
      <c r="G705" s="34"/>
      <c r="H705" s="38"/>
      <c r="I705" s="38"/>
      <c r="J705" s="38"/>
      <c r="K705" s="38"/>
    </row>
    <row r="706" spans="1:11" ht="15.75" customHeight="1">
      <c r="A706" s="37"/>
      <c r="B706" s="37"/>
      <c r="D706" s="37"/>
      <c r="E706" s="34"/>
      <c r="F706" s="34"/>
      <c r="G706" s="34"/>
      <c r="H706" s="38"/>
      <c r="I706" s="38"/>
      <c r="J706" s="38"/>
      <c r="K706" s="38"/>
    </row>
    <row r="707" spans="1:11" ht="15.75" customHeight="1">
      <c r="A707" s="37"/>
      <c r="B707" s="37"/>
      <c r="D707" s="37"/>
      <c r="E707" s="34"/>
      <c r="F707" s="34"/>
      <c r="G707" s="34"/>
      <c r="H707" s="38"/>
      <c r="I707" s="38"/>
      <c r="J707" s="38"/>
      <c r="K707" s="38"/>
    </row>
    <row r="708" spans="1:11" ht="15.75" customHeight="1">
      <c r="A708" s="37"/>
      <c r="B708" s="37"/>
      <c r="D708" s="37"/>
      <c r="E708" s="34"/>
      <c r="F708" s="34"/>
      <c r="G708" s="34"/>
      <c r="H708" s="38"/>
      <c r="I708" s="38"/>
      <c r="J708" s="38"/>
      <c r="K708" s="38"/>
    </row>
    <row r="709" spans="1:11" ht="15.75" customHeight="1">
      <c r="A709" s="37"/>
      <c r="B709" s="37"/>
      <c r="D709" s="37"/>
      <c r="E709" s="34"/>
      <c r="F709" s="34"/>
      <c r="G709" s="34"/>
      <c r="H709" s="38"/>
      <c r="I709" s="38"/>
      <c r="J709" s="38"/>
      <c r="K709" s="38"/>
    </row>
    <row r="710" spans="1:11" ht="15.75" customHeight="1">
      <c r="A710" s="37"/>
      <c r="B710" s="37"/>
      <c r="D710" s="37"/>
      <c r="E710" s="34"/>
      <c r="F710" s="34"/>
      <c r="G710" s="34"/>
      <c r="H710" s="38"/>
      <c r="I710" s="38"/>
      <c r="J710" s="38"/>
      <c r="K710" s="38"/>
    </row>
    <row r="711" spans="1:11" ht="15.75" customHeight="1">
      <c r="A711" s="37"/>
      <c r="B711" s="37"/>
      <c r="D711" s="37"/>
      <c r="E711" s="34"/>
      <c r="F711" s="34"/>
      <c r="G711" s="34"/>
      <c r="H711" s="38"/>
      <c r="I711" s="38"/>
      <c r="J711" s="38"/>
      <c r="K711" s="38"/>
    </row>
    <row r="712" spans="1:11" ht="15.75" customHeight="1">
      <c r="A712" s="37"/>
      <c r="B712" s="37"/>
      <c r="D712" s="37"/>
      <c r="E712" s="34"/>
      <c r="F712" s="34"/>
      <c r="G712" s="34"/>
      <c r="H712" s="38"/>
      <c r="I712" s="38"/>
      <c r="J712" s="38"/>
      <c r="K712" s="38"/>
    </row>
    <row r="713" spans="1:11" ht="15.75" customHeight="1">
      <c r="A713" s="37"/>
      <c r="B713" s="37"/>
      <c r="D713" s="37"/>
      <c r="E713" s="34"/>
      <c r="F713" s="34"/>
      <c r="G713" s="34"/>
      <c r="H713" s="38"/>
      <c r="I713" s="38"/>
      <c r="J713" s="38"/>
      <c r="K713" s="38"/>
    </row>
    <row r="714" spans="1:11" ht="15.75" customHeight="1">
      <c r="A714" s="37"/>
      <c r="B714" s="37"/>
      <c r="D714" s="37"/>
      <c r="E714" s="34"/>
      <c r="F714" s="34"/>
      <c r="G714" s="34"/>
      <c r="H714" s="38"/>
      <c r="I714" s="38"/>
      <c r="J714" s="38"/>
      <c r="K714" s="38"/>
    </row>
    <row r="715" spans="1:11" ht="15.75" customHeight="1">
      <c r="A715" s="37"/>
      <c r="B715" s="37"/>
      <c r="D715" s="37"/>
      <c r="E715" s="34"/>
      <c r="F715" s="34"/>
      <c r="G715" s="34"/>
      <c r="H715" s="38"/>
      <c r="I715" s="38"/>
      <c r="J715" s="38"/>
      <c r="K715" s="38"/>
    </row>
    <row r="716" spans="1:11" ht="15.75" customHeight="1">
      <c r="A716" s="37"/>
      <c r="B716" s="37"/>
      <c r="D716" s="37"/>
      <c r="E716" s="34"/>
      <c r="F716" s="34"/>
      <c r="G716" s="34"/>
      <c r="H716" s="38"/>
      <c r="I716" s="38"/>
      <c r="J716" s="38"/>
      <c r="K716" s="38"/>
    </row>
    <row r="717" spans="1:11" ht="15.75" customHeight="1">
      <c r="A717" s="37"/>
      <c r="B717" s="37"/>
      <c r="D717" s="37"/>
      <c r="E717" s="34"/>
      <c r="F717" s="34"/>
      <c r="G717" s="34"/>
      <c r="H717" s="38"/>
      <c r="I717" s="38"/>
      <c r="J717" s="38"/>
      <c r="K717" s="38"/>
    </row>
    <row r="718" spans="1:11" ht="15.75" customHeight="1">
      <c r="A718" s="37"/>
      <c r="B718" s="37"/>
      <c r="D718" s="37"/>
      <c r="E718" s="34"/>
      <c r="F718" s="34"/>
      <c r="G718" s="34"/>
      <c r="H718" s="38"/>
      <c r="I718" s="38"/>
      <c r="J718" s="38"/>
      <c r="K718" s="38"/>
    </row>
    <row r="719" spans="1:11" ht="15.75" customHeight="1">
      <c r="A719" s="37"/>
      <c r="B719" s="37"/>
      <c r="D719" s="37"/>
      <c r="E719" s="34"/>
      <c r="F719" s="34"/>
      <c r="G719" s="34"/>
      <c r="H719" s="38"/>
      <c r="I719" s="38"/>
      <c r="J719" s="38"/>
      <c r="K719" s="38"/>
    </row>
    <row r="720" spans="1:11" ht="15.75" customHeight="1">
      <c r="A720" s="37"/>
      <c r="B720" s="37"/>
      <c r="D720" s="37"/>
      <c r="E720" s="34"/>
      <c r="F720" s="34"/>
      <c r="G720" s="34"/>
      <c r="H720" s="38"/>
      <c r="I720" s="38"/>
      <c r="J720" s="38"/>
      <c r="K720" s="38"/>
    </row>
    <row r="721" spans="1:11" ht="15.75" customHeight="1">
      <c r="A721" s="37"/>
      <c r="B721" s="37"/>
      <c r="D721" s="37"/>
      <c r="E721" s="34"/>
      <c r="F721" s="34"/>
      <c r="G721" s="34"/>
      <c r="H721" s="38"/>
      <c r="I721" s="38"/>
      <c r="J721" s="38"/>
      <c r="K721" s="38"/>
    </row>
    <row r="722" spans="1:11" ht="15.75" customHeight="1">
      <c r="A722" s="37"/>
      <c r="B722" s="37"/>
      <c r="D722" s="37"/>
      <c r="E722" s="34"/>
      <c r="F722" s="34"/>
      <c r="G722" s="34"/>
      <c r="H722" s="38"/>
      <c r="I722" s="38"/>
      <c r="J722" s="38"/>
      <c r="K722" s="38"/>
    </row>
    <row r="723" spans="1:11" ht="15.75" customHeight="1">
      <c r="A723" s="37"/>
      <c r="B723" s="37"/>
      <c r="D723" s="37"/>
      <c r="E723" s="34"/>
      <c r="F723" s="34"/>
      <c r="G723" s="34"/>
      <c r="H723" s="38"/>
      <c r="I723" s="38"/>
      <c r="J723" s="38"/>
      <c r="K723" s="38"/>
    </row>
    <row r="724" spans="1:11" ht="15.75" customHeight="1">
      <c r="A724" s="37"/>
      <c r="B724" s="37"/>
      <c r="D724" s="37"/>
      <c r="E724" s="34"/>
      <c r="F724" s="34"/>
      <c r="G724" s="34"/>
      <c r="H724" s="38"/>
      <c r="I724" s="38"/>
      <c r="J724" s="38"/>
      <c r="K724" s="38"/>
    </row>
    <row r="725" spans="1:11" ht="15.75" customHeight="1">
      <c r="A725" s="37"/>
      <c r="B725" s="37"/>
      <c r="D725" s="37"/>
      <c r="E725" s="34"/>
      <c r="F725" s="34"/>
      <c r="G725" s="34"/>
      <c r="H725" s="38"/>
      <c r="I725" s="38"/>
      <c r="J725" s="38"/>
      <c r="K725" s="38"/>
    </row>
    <row r="726" spans="1:11" ht="15.75" customHeight="1">
      <c r="A726" s="37"/>
      <c r="B726" s="37"/>
      <c r="D726" s="37"/>
      <c r="E726" s="34"/>
      <c r="F726" s="34"/>
      <c r="G726" s="34"/>
      <c r="H726" s="38"/>
      <c r="I726" s="38"/>
      <c r="J726" s="38"/>
      <c r="K726" s="38"/>
    </row>
    <row r="727" spans="1:11" ht="15.75" customHeight="1">
      <c r="A727" s="37"/>
      <c r="B727" s="37"/>
      <c r="D727" s="37"/>
      <c r="E727" s="34"/>
      <c r="F727" s="34"/>
      <c r="G727" s="34"/>
      <c r="H727" s="38"/>
      <c r="I727" s="38"/>
      <c r="J727" s="38"/>
      <c r="K727" s="38"/>
    </row>
    <row r="728" spans="1:11" ht="15.75" customHeight="1">
      <c r="A728" s="37"/>
      <c r="B728" s="37"/>
      <c r="D728" s="37"/>
      <c r="E728" s="34"/>
      <c r="F728" s="34"/>
      <c r="G728" s="34"/>
      <c r="H728" s="38"/>
      <c r="I728" s="38"/>
      <c r="J728" s="38"/>
      <c r="K728" s="38"/>
    </row>
    <row r="729" spans="1:11" ht="15.75" customHeight="1">
      <c r="A729" s="37"/>
      <c r="B729" s="37"/>
      <c r="D729" s="37"/>
      <c r="E729" s="34"/>
      <c r="F729" s="34"/>
      <c r="G729" s="34"/>
      <c r="H729" s="38"/>
      <c r="I729" s="38"/>
      <c r="J729" s="38"/>
      <c r="K729" s="38"/>
    </row>
    <row r="730" spans="1:11" ht="15.75" customHeight="1">
      <c r="A730" s="37"/>
      <c r="B730" s="37"/>
      <c r="D730" s="37"/>
      <c r="E730" s="34"/>
      <c r="F730" s="34"/>
      <c r="G730" s="34"/>
      <c r="H730" s="38"/>
      <c r="I730" s="38"/>
      <c r="J730" s="38"/>
      <c r="K730" s="38"/>
    </row>
    <row r="731" spans="1:11" ht="15.75" customHeight="1">
      <c r="A731" s="37"/>
      <c r="B731" s="37"/>
      <c r="D731" s="37"/>
      <c r="E731" s="34"/>
      <c r="F731" s="34"/>
      <c r="G731" s="34"/>
      <c r="H731" s="38"/>
      <c r="I731" s="38"/>
      <c r="J731" s="38"/>
      <c r="K731" s="38"/>
    </row>
    <row r="732" spans="1:11" ht="15.75" customHeight="1">
      <c r="A732" s="37"/>
      <c r="B732" s="37"/>
      <c r="D732" s="37"/>
      <c r="E732" s="34"/>
      <c r="F732" s="34"/>
      <c r="G732" s="34"/>
      <c r="H732" s="38"/>
      <c r="I732" s="38"/>
      <c r="J732" s="38"/>
      <c r="K732" s="38"/>
    </row>
    <row r="733" spans="1:11" ht="15.75" customHeight="1">
      <c r="A733" s="37"/>
      <c r="B733" s="37"/>
      <c r="D733" s="37"/>
      <c r="E733" s="34"/>
      <c r="F733" s="34"/>
      <c r="G733" s="34"/>
      <c r="H733" s="38"/>
      <c r="I733" s="38"/>
      <c r="J733" s="38"/>
      <c r="K733" s="38"/>
    </row>
    <row r="734" spans="1:11" ht="15.75" customHeight="1">
      <c r="A734" s="37"/>
      <c r="B734" s="37"/>
      <c r="D734" s="37"/>
      <c r="E734" s="34"/>
      <c r="F734" s="34"/>
      <c r="G734" s="34"/>
      <c r="H734" s="38"/>
      <c r="I734" s="38"/>
      <c r="J734" s="38"/>
      <c r="K734" s="38"/>
    </row>
    <row r="735" spans="1:11" ht="15.75" customHeight="1">
      <c r="A735" s="37"/>
      <c r="B735" s="37"/>
      <c r="D735" s="37"/>
      <c r="E735" s="34"/>
      <c r="F735" s="34"/>
      <c r="G735" s="34"/>
      <c r="H735" s="38"/>
      <c r="I735" s="38"/>
      <c r="J735" s="38"/>
      <c r="K735" s="38"/>
    </row>
    <row r="736" spans="1:11" ht="15.75" customHeight="1">
      <c r="A736" s="37"/>
      <c r="B736" s="37"/>
      <c r="D736" s="37"/>
      <c r="E736" s="34"/>
      <c r="F736" s="34"/>
      <c r="G736" s="34"/>
      <c r="H736" s="38"/>
      <c r="I736" s="38"/>
      <c r="J736" s="38"/>
      <c r="K736" s="38"/>
    </row>
    <row r="737" spans="1:11" ht="15.75" customHeight="1">
      <c r="A737" s="37"/>
      <c r="B737" s="37"/>
      <c r="D737" s="37"/>
      <c r="E737" s="34"/>
      <c r="F737" s="34"/>
      <c r="G737" s="34"/>
      <c r="H737" s="38"/>
      <c r="I737" s="38"/>
      <c r="J737" s="38"/>
      <c r="K737" s="38"/>
    </row>
    <row r="738" spans="1:11" ht="15.75" customHeight="1">
      <c r="A738" s="37"/>
      <c r="B738" s="37"/>
      <c r="D738" s="37"/>
      <c r="E738" s="34"/>
      <c r="F738" s="34"/>
      <c r="G738" s="34"/>
      <c r="H738" s="38"/>
      <c r="I738" s="38"/>
      <c r="J738" s="38"/>
      <c r="K738" s="38"/>
    </row>
    <row r="739" spans="1:11" ht="15.75" customHeight="1">
      <c r="A739" s="37"/>
      <c r="B739" s="37"/>
      <c r="D739" s="37"/>
      <c r="E739" s="34"/>
      <c r="F739" s="34"/>
      <c r="G739" s="34"/>
      <c r="H739" s="38"/>
      <c r="I739" s="38"/>
      <c r="J739" s="38"/>
      <c r="K739" s="38"/>
    </row>
    <row r="740" spans="1:11" ht="15.75" customHeight="1">
      <c r="A740" s="37"/>
      <c r="B740" s="37"/>
      <c r="D740" s="37"/>
      <c r="E740" s="34"/>
      <c r="F740" s="34"/>
      <c r="G740" s="34"/>
      <c r="H740" s="38"/>
      <c r="I740" s="38"/>
      <c r="J740" s="38"/>
      <c r="K740" s="38"/>
    </row>
    <row r="741" spans="1:11" ht="15.75" customHeight="1">
      <c r="A741" s="37"/>
      <c r="B741" s="37"/>
      <c r="D741" s="37"/>
      <c r="E741" s="34"/>
      <c r="F741" s="34"/>
      <c r="G741" s="34"/>
      <c r="H741" s="38"/>
      <c r="I741" s="38"/>
      <c r="J741" s="38"/>
      <c r="K741" s="38"/>
    </row>
    <row r="742" spans="1:11" ht="15.75" customHeight="1">
      <c r="A742" s="37"/>
      <c r="B742" s="37"/>
      <c r="D742" s="37"/>
      <c r="E742" s="34"/>
      <c r="F742" s="34"/>
      <c r="G742" s="34"/>
      <c r="H742" s="38"/>
      <c r="I742" s="38"/>
      <c r="J742" s="38"/>
      <c r="K742" s="38"/>
    </row>
    <row r="743" spans="1:11" ht="15.75" customHeight="1">
      <c r="A743" s="37"/>
      <c r="B743" s="37"/>
      <c r="D743" s="37"/>
      <c r="E743" s="34"/>
      <c r="F743" s="34"/>
      <c r="G743" s="34"/>
      <c r="H743" s="38"/>
      <c r="I743" s="38"/>
      <c r="J743" s="38"/>
      <c r="K743" s="38"/>
    </row>
    <row r="744" spans="1:11" ht="15.75" customHeight="1">
      <c r="A744" s="37"/>
      <c r="B744" s="37"/>
      <c r="D744" s="37"/>
      <c r="E744" s="34"/>
      <c r="F744" s="34"/>
      <c r="G744" s="34"/>
      <c r="H744" s="38"/>
      <c r="I744" s="38"/>
      <c r="J744" s="38"/>
      <c r="K744" s="38"/>
    </row>
    <row r="745" spans="1:11" ht="15.75" customHeight="1">
      <c r="A745" s="37"/>
      <c r="B745" s="37"/>
      <c r="D745" s="37"/>
      <c r="E745" s="34"/>
      <c r="F745" s="34"/>
      <c r="G745" s="34"/>
      <c r="H745" s="38"/>
      <c r="I745" s="38"/>
      <c r="J745" s="38"/>
      <c r="K745" s="38"/>
    </row>
    <row r="746" spans="1:11" ht="15.75" customHeight="1">
      <c r="A746" s="37"/>
      <c r="B746" s="37"/>
      <c r="D746" s="37"/>
      <c r="E746" s="34"/>
      <c r="F746" s="34"/>
      <c r="G746" s="34"/>
      <c r="H746" s="38"/>
      <c r="I746" s="38"/>
      <c r="J746" s="38"/>
      <c r="K746" s="38"/>
    </row>
    <row r="747" spans="1:11" ht="15.75" customHeight="1">
      <c r="A747" s="37"/>
      <c r="B747" s="37"/>
      <c r="D747" s="37"/>
      <c r="E747" s="34"/>
      <c r="F747" s="34"/>
      <c r="G747" s="34"/>
      <c r="H747" s="38"/>
      <c r="I747" s="38"/>
      <c r="J747" s="38"/>
      <c r="K747" s="38"/>
    </row>
    <row r="748" spans="1:11" ht="15.75" customHeight="1">
      <c r="A748" s="37"/>
      <c r="B748" s="37"/>
      <c r="D748" s="37"/>
      <c r="E748" s="34"/>
      <c r="F748" s="34"/>
      <c r="G748" s="34"/>
      <c r="H748" s="38"/>
      <c r="I748" s="38"/>
      <c r="J748" s="38"/>
      <c r="K748" s="38"/>
    </row>
    <row r="749" spans="1:11" ht="15.75" customHeight="1">
      <c r="A749" s="37"/>
      <c r="B749" s="37"/>
      <c r="D749" s="37"/>
      <c r="E749" s="34"/>
      <c r="F749" s="34"/>
      <c r="G749" s="34"/>
      <c r="H749" s="38"/>
      <c r="I749" s="38"/>
      <c r="J749" s="38"/>
      <c r="K749" s="38"/>
    </row>
    <row r="750" spans="1:11" ht="15.75" customHeight="1">
      <c r="A750" s="37"/>
      <c r="B750" s="37"/>
      <c r="D750" s="37"/>
      <c r="E750" s="34"/>
      <c r="F750" s="34"/>
      <c r="G750" s="34"/>
      <c r="H750" s="38"/>
      <c r="I750" s="38"/>
      <c r="J750" s="38"/>
      <c r="K750" s="38"/>
    </row>
    <row r="751" spans="1:11" ht="15.75" customHeight="1">
      <c r="A751" s="37"/>
      <c r="B751" s="37"/>
      <c r="D751" s="37"/>
      <c r="E751" s="34"/>
      <c r="F751" s="34"/>
      <c r="G751" s="34"/>
      <c r="H751" s="38"/>
      <c r="I751" s="38"/>
      <c r="J751" s="38"/>
      <c r="K751" s="38"/>
    </row>
    <row r="752" spans="1:11" ht="15.75" customHeight="1">
      <c r="A752" s="37"/>
      <c r="B752" s="37"/>
      <c r="D752" s="37"/>
      <c r="E752" s="34"/>
      <c r="F752" s="34"/>
      <c r="G752" s="34"/>
      <c r="H752" s="38"/>
      <c r="I752" s="38"/>
      <c r="J752" s="38"/>
      <c r="K752" s="38"/>
    </row>
    <row r="753" spans="1:11" ht="15.75" customHeight="1">
      <c r="A753" s="37"/>
      <c r="B753" s="37"/>
      <c r="D753" s="37"/>
      <c r="E753" s="34"/>
      <c r="F753" s="34"/>
      <c r="G753" s="34"/>
      <c r="H753" s="38"/>
      <c r="I753" s="38"/>
      <c r="J753" s="38"/>
      <c r="K753" s="38"/>
    </row>
    <row r="754" spans="1:11" ht="15.75" customHeight="1">
      <c r="A754" s="37"/>
      <c r="B754" s="37"/>
      <c r="D754" s="37"/>
      <c r="E754" s="34"/>
      <c r="F754" s="34"/>
      <c r="G754" s="34"/>
      <c r="H754" s="38"/>
      <c r="I754" s="38"/>
      <c r="J754" s="38"/>
      <c r="K754" s="38"/>
    </row>
    <row r="755" spans="1:11" ht="15.75" customHeight="1">
      <c r="A755" s="37"/>
      <c r="B755" s="37"/>
      <c r="D755" s="37"/>
      <c r="E755" s="34"/>
      <c r="F755" s="34"/>
      <c r="G755" s="34"/>
      <c r="H755" s="38"/>
      <c r="I755" s="38"/>
      <c r="J755" s="38"/>
      <c r="K755" s="38"/>
    </row>
    <row r="756" spans="1:11" ht="15.75" customHeight="1">
      <c r="A756" s="37"/>
      <c r="B756" s="37"/>
      <c r="D756" s="37"/>
      <c r="E756" s="34"/>
      <c r="F756" s="34"/>
      <c r="G756" s="34"/>
      <c r="H756" s="38"/>
      <c r="I756" s="38"/>
      <c r="J756" s="38"/>
      <c r="K756" s="38"/>
    </row>
    <row r="757" spans="1:11" ht="15.75" customHeight="1">
      <c r="A757" s="37"/>
      <c r="B757" s="37"/>
      <c r="D757" s="37"/>
      <c r="E757" s="34"/>
      <c r="F757" s="34"/>
      <c r="G757" s="34"/>
      <c r="H757" s="38"/>
      <c r="I757" s="38"/>
      <c r="J757" s="38"/>
      <c r="K757" s="38"/>
    </row>
    <row r="758" spans="1:11" ht="15.75" customHeight="1">
      <c r="A758" s="37"/>
      <c r="B758" s="37"/>
      <c r="D758" s="37"/>
      <c r="E758" s="34"/>
      <c r="F758" s="34"/>
      <c r="G758" s="34"/>
      <c r="H758" s="38"/>
      <c r="I758" s="38"/>
      <c r="J758" s="38"/>
      <c r="K758" s="38"/>
    </row>
    <row r="759" spans="1:11" ht="15.75" customHeight="1">
      <c r="A759" s="37"/>
      <c r="B759" s="37"/>
      <c r="D759" s="37"/>
      <c r="E759" s="34"/>
      <c r="F759" s="34"/>
      <c r="G759" s="34"/>
      <c r="H759" s="38"/>
      <c r="I759" s="38"/>
      <c r="J759" s="38"/>
      <c r="K759" s="38"/>
    </row>
    <row r="760" spans="1:11" ht="15.75" customHeight="1">
      <c r="A760" s="37"/>
      <c r="B760" s="37"/>
      <c r="D760" s="37"/>
      <c r="E760" s="34"/>
      <c r="F760" s="34"/>
      <c r="G760" s="34"/>
      <c r="H760" s="38"/>
      <c r="I760" s="38"/>
      <c r="J760" s="38"/>
      <c r="K760" s="38"/>
    </row>
    <row r="761" spans="1:11" ht="15.75" customHeight="1">
      <c r="A761" s="37"/>
      <c r="B761" s="37"/>
      <c r="D761" s="37"/>
      <c r="E761" s="34"/>
      <c r="F761" s="34"/>
      <c r="G761" s="34"/>
      <c r="H761" s="38"/>
      <c r="I761" s="38"/>
      <c r="J761" s="38"/>
      <c r="K761" s="38"/>
    </row>
    <row r="762" spans="1:11" ht="15.75" customHeight="1">
      <c r="A762" s="37"/>
      <c r="B762" s="37"/>
      <c r="D762" s="37"/>
      <c r="E762" s="34"/>
      <c r="F762" s="34"/>
      <c r="G762" s="34"/>
      <c r="H762" s="38"/>
      <c r="I762" s="38"/>
      <c r="J762" s="38"/>
      <c r="K762" s="38"/>
    </row>
    <row r="763" spans="1:11" ht="15.75" customHeight="1">
      <c r="A763" s="37"/>
      <c r="B763" s="37"/>
      <c r="D763" s="37"/>
      <c r="E763" s="34"/>
      <c r="F763" s="34"/>
      <c r="G763" s="34"/>
      <c r="H763" s="38"/>
      <c r="I763" s="38"/>
      <c r="J763" s="38"/>
      <c r="K763" s="38"/>
    </row>
    <row r="764" spans="1:11" ht="15.75" customHeight="1">
      <c r="A764" s="37"/>
      <c r="B764" s="37"/>
      <c r="D764" s="37"/>
      <c r="E764" s="34"/>
      <c r="F764" s="34"/>
      <c r="G764" s="34"/>
      <c r="H764" s="38"/>
      <c r="I764" s="38"/>
      <c r="J764" s="38"/>
      <c r="K764" s="38"/>
    </row>
    <row r="765" spans="1:11" ht="15.75" customHeight="1">
      <c r="A765" s="37"/>
      <c r="B765" s="37"/>
      <c r="D765" s="37"/>
      <c r="E765" s="34"/>
      <c r="F765" s="34"/>
      <c r="G765" s="34"/>
      <c r="H765" s="38"/>
      <c r="I765" s="38"/>
      <c r="J765" s="38"/>
      <c r="K765" s="38"/>
    </row>
    <row r="766" spans="1:11" ht="15.75" customHeight="1">
      <c r="A766" s="37"/>
      <c r="B766" s="37"/>
      <c r="D766" s="37"/>
      <c r="E766" s="34"/>
      <c r="F766" s="34"/>
      <c r="G766" s="34"/>
      <c r="H766" s="38"/>
      <c r="I766" s="38"/>
      <c r="J766" s="38"/>
      <c r="K766" s="38"/>
    </row>
    <row r="767" spans="1:11" ht="15.75" customHeight="1">
      <c r="A767" s="37"/>
      <c r="B767" s="37"/>
      <c r="D767" s="37"/>
      <c r="E767" s="34"/>
      <c r="F767" s="34"/>
      <c r="G767" s="34"/>
      <c r="H767" s="38"/>
      <c r="I767" s="38"/>
      <c r="J767" s="38"/>
      <c r="K767" s="38"/>
    </row>
    <row r="768" spans="1:11" ht="15.75" customHeight="1">
      <c r="A768" s="37"/>
      <c r="B768" s="37"/>
      <c r="D768" s="37"/>
      <c r="E768" s="34"/>
      <c r="F768" s="34"/>
      <c r="G768" s="34"/>
      <c r="H768" s="38"/>
      <c r="I768" s="38"/>
      <c r="J768" s="38"/>
      <c r="K768" s="38"/>
    </row>
    <row r="769" spans="1:11" ht="15.75" customHeight="1">
      <c r="A769" s="37"/>
      <c r="B769" s="37"/>
      <c r="D769" s="37"/>
      <c r="E769" s="34"/>
      <c r="F769" s="34"/>
      <c r="G769" s="34"/>
      <c r="H769" s="38"/>
      <c r="I769" s="38"/>
      <c r="J769" s="38"/>
      <c r="K769" s="38"/>
    </row>
    <row r="770" spans="1:11" ht="15.75" customHeight="1">
      <c r="A770" s="37"/>
      <c r="B770" s="37"/>
      <c r="D770" s="37"/>
      <c r="E770" s="34"/>
      <c r="F770" s="34"/>
      <c r="G770" s="34"/>
      <c r="H770" s="38"/>
      <c r="I770" s="38"/>
      <c r="J770" s="38"/>
      <c r="K770" s="38"/>
    </row>
    <row r="771" spans="1:11" ht="15.75" customHeight="1">
      <c r="A771" s="37"/>
      <c r="B771" s="37"/>
      <c r="D771" s="37"/>
      <c r="E771" s="34"/>
      <c r="F771" s="34"/>
      <c r="G771" s="34"/>
      <c r="H771" s="38"/>
      <c r="I771" s="38"/>
      <c r="J771" s="38"/>
      <c r="K771" s="38"/>
    </row>
    <row r="772" spans="1:11" ht="15.75" customHeight="1">
      <c r="A772" s="37"/>
      <c r="B772" s="37"/>
      <c r="D772" s="37"/>
      <c r="E772" s="34"/>
      <c r="F772" s="34"/>
      <c r="G772" s="34"/>
      <c r="H772" s="38"/>
      <c r="I772" s="38"/>
      <c r="J772" s="38"/>
      <c r="K772" s="38"/>
    </row>
    <row r="773" spans="1:11" ht="15.75" customHeight="1">
      <c r="A773" s="37"/>
      <c r="B773" s="37"/>
      <c r="D773" s="37"/>
      <c r="E773" s="34"/>
      <c r="F773" s="34"/>
      <c r="G773" s="34"/>
      <c r="H773" s="38"/>
      <c r="I773" s="38"/>
      <c r="J773" s="38"/>
      <c r="K773" s="38"/>
    </row>
    <row r="774" spans="1:11" ht="15.75" customHeight="1">
      <c r="A774" s="37"/>
      <c r="B774" s="37"/>
      <c r="D774" s="37"/>
      <c r="E774" s="34"/>
      <c r="F774" s="34"/>
      <c r="G774" s="34"/>
      <c r="H774" s="38"/>
      <c r="I774" s="38"/>
      <c r="J774" s="38"/>
      <c r="K774" s="38"/>
    </row>
    <row r="775" spans="1:11" ht="15.75" customHeight="1">
      <c r="A775" s="37"/>
      <c r="B775" s="37"/>
      <c r="D775" s="37"/>
      <c r="E775" s="34"/>
      <c r="F775" s="34"/>
      <c r="G775" s="34"/>
      <c r="H775" s="38"/>
      <c r="I775" s="38"/>
      <c r="J775" s="38"/>
      <c r="K775" s="38"/>
    </row>
    <row r="776" spans="1:11" ht="15.75" customHeight="1">
      <c r="A776" s="37"/>
      <c r="B776" s="37"/>
      <c r="D776" s="37"/>
      <c r="E776" s="34"/>
      <c r="F776" s="34"/>
      <c r="G776" s="34"/>
      <c r="H776" s="38"/>
      <c r="I776" s="38"/>
      <c r="J776" s="38"/>
      <c r="K776" s="38"/>
    </row>
    <row r="777" spans="1:11" ht="15.75" customHeight="1">
      <c r="A777" s="37"/>
      <c r="B777" s="37"/>
      <c r="D777" s="37"/>
      <c r="E777" s="34"/>
      <c r="F777" s="34"/>
      <c r="G777" s="34"/>
      <c r="H777" s="38"/>
      <c r="I777" s="38"/>
      <c r="J777" s="38"/>
      <c r="K777" s="38"/>
    </row>
    <row r="778" spans="1:11" ht="15.75" customHeight="1">
      <c r="A778" s="37"/>
      <c r="B778" s="37"/>
      <c r="D778" s="37"/>
      <c r="E778" s="34"/>
      <c r="F778" s="34"/>
      <c r="G778" s="34"/>
      <c r="H778" s="38"/>
      <c r="I778" s="38"/>
      <c r="J778" s="38"/>
      <c r="K778" s="38"/>
    </row>
    <row r="779" spans="1:11" ht="15.75" customHeight="1">
      <c r="A779" s="37"/>
      <c r="B779" s="37"/>
      <c r="D779" s="37"/>
      <c r="E779" s="34"/>
      <c r="F779" s="34"/>
      <c r="G779" s="34"/>
      <c r="H779" s="38"/>
      <c r="I779" s="38"/>
      <c r="J779" s="38"/>
      <c r="K779" s="38"/>
    </row>
    <row r="780" spans="1:11" ht="15.75" customHeight="1">
      <c r="A780" s="37"/>
      <c r="B780" s="37"/>
      <c r="D780" s="37"/>
      <c r="E780" s="34"/>
      <c r="F780" s="34"/>
      <c r="G780" s="34"/>
      <c r="H780" s="38"/>
      <c r="I780" s="38"/>
      <c r="J780" s="38"/>
      <c r="K780" s="38"/>
    </row>
    <row r="781" spans="1:11" ht="15.75" customHeight="1">
      <c r="A781" s="37"/>
      <c r="B781" s="37"/>
      <c r="D781" s="37"/>
      <c r="E781" s="34"/>
      <c r="F781" s="34"/>
      <c r="G781" s="34"/>
      <c r="H781" s="38"/>
      <c r="I781" s="38"/>
      <c r="J781" s="38"/>
      <c r="K781" s="38"/>
    </row>
    <row r="782" spans="1:11" ht="15.75" customHeight="1">
      <c r="A782" s="37"/>
      <c r="B782" s="37"/>
      <c r="D782" s="37"/>
      <c r="E782" s="34"/>
      <c r="F782" s="34"/>
      <c r="G782" s="34"/>
      <c r="H782" s="38"/>
      <c r="I782" s="38"/>
      <c r="J782" s="38"/>
      <c r="K782" s="38"/>
    </row>
    <row r="783" spans="1:11" ht="15.75" customHeight="1">
      <c r="A783" s="37"/>
      <c r="B783" s="37"/>
      <c r="D783" s="37"/>
      <c r="E783" s="34"/>
      <c r="F783" s="34"/>
      <c r="G783" s="34"/>
      <c r="H783" s="38"/>
      <c r="I783" s="38"/>
      <c r="J783" s="38"/>
      <c r="K783" s="38"/>
    </row>
    <row r="784" spans="1:11" ht="15.75" customHeight="1">
      <c r="A784" s="37"/>
      <c r="B784" s="37"/>
      <c r="D784" s="37"/>
      <c r="E784" s="34"/>
      <c r="F784" s="34"/>
      <c r="G784" s="34"/>
      <c r="H784" s="38"/>
      <c r="I784" s="38"/>
      <c r="J784" s="38"/>
      <c r="K784" s="38"/>
    </row>
    <row r="785" spans="1:11" ht="15.75" customHeight="1">
      <c r="A785" s="37"/>
      <c r="B785" s="37"/>
      <c r="D785" s="37"/>
      <c r="E785" s="34"/>
      <c r="F785" s="34"/>
      <c r="G785" s="34"/>
      <c r="H785" s="38"/>
      <c r="I785" s="38"/>
      <c r="J785" s="38"/>
      <c r="K785" s="38"/>
    </row>
    <row r="786" spans="1:11" ht="15.75" customHeight="1">
      <c r="A786" s="37"/>
      <c r="B786" s="37"/>
      <c r="D786" s="37"/>
      <c r="E786" s="34"/>
      <c r="F786" s="34"/>
      <c r="G786" s="34"/>
      <c r="H786" s="38"/>
      <c r="I786" s="38"/>
      <c r="J786" s="38"/>
      <c r="K786" s="38"/>
    </row>
    <row r="787" spans="1:11" ht="15.75" customHeight="1">
      <c r="A787" s="37"/>
      <c r="B787" s="37"/>
      <c r="D787" s="37"/>
      <c r="E787" s="34"/>
      <c r="F787" s="34"/>
      <c r="G787" s="34"/>
      <c r="H787" s="38"/>
      <c r="I787" s="38"/>
      <c r="J787" s="38"/>
      <c r="K787" s="38"/>
    </row>
    <row r="788" spans="1:11" ht="15.75" customHeight="1">
      <c r="A788" s="37"/>
      <c r="B788" s="37"/>
      <c r="D788" s="37"/>
      <c r="E788" s="34"/>
      <c r="F788" s="34"/>
      <c r="G788" s="34"/>
      <c r="H788" s="38"/>
      <c r="I788" s="38"/>
      <c r="J788" s="38"/>
      <c r="K788" s="38"/>
    </row>
    <row r="789" spans="1:11" ht="15.75" customHeight="1">
      <c r="A789" s="37"/>
      <c r="B789" s="37"/>
      <c r="D789" s="37"/>
      <c r="E789" s="34"/>
      <c r="F789" s="34"/>
      <c r="G789" s="34"/>
      <c r="H789" s="38"/>
      <c r="I789" s="38"/>
      <c r="J789" s="38"/>
      <c r="K789" s="38"/>
    </row>
    <row r="790" spans="1:11" ht="15.75" customHeight="1">
      <c r="A790" s="37"/>
      <c r="B790" s="37"/>
      <c r="D790" s="37"/>
      <c r="E790" s="34"/>
      <c r="F790" s="34"/>
      <c r="G790" s="34"/>
      <c r="H790" s="38"/>
      <c r="I790" s="38"/>
      <c r="J790" s="38"/>
      <c r="K790" s="38"/>
    </row>
    <row r="791" spans="1:11" ht="15.75" customHeight="1">
      <c r="A791" s="37"/>
      <c r="B791" s="37"/>
      <c r="D791" s="37"/>
      <c r="E791" s="34"/>
      <c r="F791" s="34"/>
      <c r="G791" s="34"/>
      <c r="H791" s="38"/>
      <c r="I791" s="38"/>
      <c r="J791" s="38"/>
      <c r="K791" s="38"/>
    </row>
    <row r="792" spans="1:11" ht="15.75" customHeight="1">
      <c r="A792" s="37"/>
      <c r="B792" s="37"/>
      <c r="D792" s="37"/>
      <c r="E792" s="34"/>
      <c r="F792" s="34"/>
      <c r="G792" s="34"/>
      <c r="H792" s="38"/>
      <c r="I792" s="38"/>
      <c r="J792" s="38"/>
      <c r="K792" s="38"/>
    </row>
    <row r="793" spans="1:11" ht="15.75" customHeight="1">
      <c r="A793" s="37"/>
      <c r="B793" s="37"/>
      <c r="D793" s="37"/>
      <c r="E793" s="34"/>
      <c r="F793" s="34"/>
      <c r="G793" s="34"/>
      <c r="H793" s="38"/>
      <c r="I793" s="38"/>
      <c r="J793" s="38"/>
      <c r="K793" s="38"/>
    </row>
    <row r="794" spans="1:11" ht="15.75" customHeight="1">
      <c r="A794" s="37"/>
      <c r="B794" s="37"/>
      <c r="D794" s="37"/>
      <c r="E794" s="34"/>
      <c r="F794" s="34"/>
      <c r="G794" s="34"/>
      <c r="H794" s="38"/>
      <c r="I794" s="38"/>
      <c r="J794" s="38"/>
      <c r="K794" s="38"/>
    </row>
    <row r="795" spans="1:11" ht="15.75" customHeight="1">
      <c r="A795" s="37"/>
      <c r="B795" s="37"/>
      <c r="D795" s="37"/>
      <c r="E795" s="34"/>
      <c r="F795" s="34"/>
      <c r="G795" s="34"/>
      <c r="H795" s="38"/>
      <c r="I795" s="38"/>
      <c r="J795" s="38"/>
      <c r="K795" s="38"/>
    </row>
    <row r="796" spans="1:11" ht="15.75" customHeight="1">
      <c r="A796" s="37"/>
      <c r="B796" s="37"/>
      <c r="D796" s="37"/>
      <c r="E796" s="34"/>
      <c r="F796" s="34"/>
      <c r="G796" s="34"/>
      <c r="H796" s="38"/>
      <c r="I796" s="38"/>
      <c r="J796" s="38"/>
      <c r="K796" s="38"/>
    </row>
    <row r="797" spans="1:11" ht="15.75" customHeight="1">
      <c r="A797" s="37"/>
      <c r="B797" s="37"/>
      <c r="D797" s="37"/>
      <c r="E797" s="34"/>
      <c r="F797" s="34"/>
      <c r="G797" s="34"/>
      <c r="H797" s="38"/>
      <c r="I797" s="38"/>
      <c r="J797" s="38"/>
      <c r="K797" s="38"/>
    </row>
    <row r="798" spans="1:11" ht="15.75" customHeight="1">
      <c r="A798" s="37"/>
      <c r="B798" s="37"/>
      <c r="D798" s="37"/>
      <c r="E798" s="34"/>
      <c r="F798" s="34"/>
      <c r="G798" s="34"/>
      <c r="H798" s="38"/>
      <c r="I798" s="38"/>
      <c r="J798" s="38"/>
      <c r="K798" s="38"/>
    </row>
    <row r="799" spans="1:11" ht="15.75" customHeight="1">
      <c r="A799" s="37"/>
      <c r="B799" s="37"/>
      <c r="D799" s="37"/>
      <c r="E799" s="34"/>
      <c r="F799" s="34"/>
      <c r="G799" s="34"/>
      <c r="H799" s="38"/>
      <c r="I799" s="38"/>
      <c r="J799" s="38"/>
      <c r="K799" s="38"/>
    </row>
    <row r="800" spans="1:11" ht="15.75" customHeight="1">
      <c r="A800" s="37"/>
      <c r="B800" s="37"/>
      <c r="D800" s="37"/>
      <c r="E800" s="34"/>
      <c r="F800" s="34"/>
      <c r="G800" s="34"/>
      <c r="H800" s="38"/>
      <c r="I800" s="38"/>
      <c r="J800" s="38"/>
      <c r="K800" s="38"/>
    </row>
    <row r="801" spans="1:11" ht="15.75" customHeight="1">
      <c r="A801" s="37"/>
      <c r="B801" s="37"/>
      <c r="D801" s="37"/>
      <c r="E801" s="34"/>
      <c r="F801" s="34"/>
      <c r="G801" s="34"/>
      <c r="H801" s="38"/>
      <c r="I801" s="38"/>
      <c r="J801" s="38"/>
      <c r="K801" s="38"/>
    </row>
    <row r="802" spans="1:11" ht="15.75" customHeight="1">
      <c r="A802" s="37"/>
      <c r="B802" s="37"/>
      <c r="D802" s="37"/>
      <c r="E802" s="34"/>
      <c r="F802" s="34"/>
      <c r="G802" s="34"/>
      <c r="H802" s="38"/>
      <c r="I802" s="38"/>
      <c r="J802" s="38"/>
      <c r="K802" s="38"/>
    </row>
    <row r="803" spans="1:11" ht="15.75" customHeight="1">
      <c r="A803" s="37"/>
      <c r="B803" s="37"/>
      <c r="D803" s="37"/>
      <c r="E803" s="34"/>
      <c r="F803" s="34"/>
      <c r="G803" s="34"/>
      <c r="H803" s="38"/>
      <c r="I803" s="38"/>
      <c r="J803" s="38"/>
      <c r="K803" s="38"/>
    </row>
    <row r="804" spans="1:11" ht="15.75" customHeight="1">
      <c r="A804" s="37"/>
      <c r="B804" s="37"/>
      <c r="D804" s="37"/>
      <c r="E804" s="34"/>
      <c r="F804" s="34"/>
      <c r="G804" s="34"/>
      <c r="H804" s="38"/>
      <c r="I804" s="38"/>
      <c r="J804" s="38"/>
      <c r="K804" s="38"/>
    </row>
    <row r="805" spans="1:11" ht="15.75" customHeight="1">
      <c r="A805" s="37"/>
      <c r="B805" s="37"/>
      <c r="D805" s="37"/>
      <c r="E805" s="34"/>
      <c r="F805" s="34"/>
      <c r="G805" s="34"/>
      <c r="H805" s="38"/>
      <c r="I805" s="38"/>
      <c r="J805" s="38"/>
      <c r="K805" s="38"/>
    </row>
    <row r="806" spans="1:11" ht="15.75" customHeight="1">
      <c r="A806" s="37"/>
      <c r="B806" s="37"/>
      <c r="D806" s="37"/>
      <c r="E806" s="34"/>
      <c r="F806" s="34"/>
      <c r="G806" s="34"/>
      <c r="H806" s="38"/>
      <c r="I806" s="38"/>
      <c r="J806" s="38"/>
      <c r="K806" s="38"/>
    </row>
    <row r="807" spans="1:11" ht="15.75" customHeight="1">
      <c r="A807" s="37"/>
      <c r="B807" s="37"/>
      <c r="D807" s="37"/>
      <c r="E807" s="34"/>
      <c r="F807" s="34"/>
      <c r="G807" s="34"/>
      <c r="H807" s="38"/>
      <c r="I807" s="38"/>
      <c r="J807" s="38"/>
      <c r="K807" s="38"/>
    </row>
    <row r="808" spans="1:11" ht="15.75" customHeight="1">
      <c r="A808" s="37"/>
      <c r="B808" s="37"/>
      <c r="D808" s="37"/>
      <c r="E808" s="34"/>
      <c r="F808" s="34"/>
      <c r="G808" s="34"/>
      <c r="H808" s="38"/>
      <c r="I808" s="38"/>
      <c r="J808" s="38"/>
      <c r="K808" s="38"/>
    </row>
    <row r="809" spans="1:11" ht="15.75" customHeight="1">
      <c r="A809" s="37"/>
      <c r="B809" s="37"/>
      <c r="D809" s="37"/>
      <c r="E809" s="34"/>
      <c r="F809" s="34"/>
      <c r="G809" s="34"/>
      <c r="H809" s="38"/>
      <c r="I809" s="38"/>
      <c r="J809" s="38"/>
      <c r="K809" s="38"/>
    </row>
    <row r="810" spans="1:11" ht="15.75" customHeight="1">
      <c r="A810" s="37"/>
      <c r="B810" s="37"/>
      <c r="D810" s="37"/>
      <c r="E810" s="34"/>
      <c r="F810" s="34"/>
      <c r="G810" s="34"/>
      <c r="H810" s="38"/>
      <c r="I810" s="38"/>
      <c r="J810" s="38"/>
      <c r="K810" s="38"/>
    </row>
    <row r="811" spans="1:11" ht="15.75" customHeight="1">
      <c r="A811" s="37"/>
      <c r="B811" s="37"/>
      <c r="D811" s="37"/>
      <c r="E811" s="34"/>
      <c r="F811" s="34"/>
      <c r="G811" s="34"/>
      <c r="H811" s="38"/>
      <c r="I811" s="38"/>
      <c r="J811" s="38"/>
      <c r="K811" s="38"/>
    </row>
    <row r="812" spans="1:11" ht="15.75" customHeight="1">
      <c r="A812" s="37"/>
      <c r="B812" s="37"/>
      <c r="D812" s="37"/>
      <c r="E812" s="34"/>
      <c r="F812" s="34"/>
      <c r="G812" s="34"/>
      <c r="H812" s="38"/>
      <c r="I812" s="38"/>
      <c r="J812" s="38"/>
      <c r="K812" s="38"/>
    </row>
    <row r="813" spans="1:11" ht="15.75" customHeight="1">
      <c r="A813" s="37"/>
      <c r="B813" s="37"/>
      <c r="D813" s="37"/>
      <c r="E813" s="34"/>
      <c r="F813" s="34"/>
      <c r="G813" s="34"/>
      <c r="H813" s="38"/>
      <c r="I813" s="38"/>
      <c r="J813" s="38"/>
      <c r="K813" s="38"/>
    </row>
    <row r="814" spans="1:11" ht="15.75" customHeight="1">
      <c r="A814" s="37"/>
      <c r="B814" s="37"/>
      <c r="D814" s="37"/>
      <c r="E814" s="34"/>
      <c r="F814" s="34"/>
      <c r="G814" s="34"/>
      <c r="H814" s="38"/>
      <c r="I814" s="38"/>
      <c r="J814" s="38"/>
      <c r="K814" s="38"/>
    </row>
    <row r="815" spans="1:11" ht="15.75" customHeight="1">
      <c r="A815" s="37"/>
      <c r="B815" s="37"/>
      <c r="D815" s="37"/>
      <c r="E815" s="34"/>
      <c r="F815" s="34"/>
      <c r="G815" s="34"/>
      <c r="H815" s="38"/>
      <c r="I815" s="38"/>
      <c r="J815" s="38"/>
      <c r="K815" s="38"/>
    </row>
    <row r="816" spans="1:11" ht="15.75" customHeight="1">
      <c r="A816" s="37"/>
      <c r="B816" s="37"/>
      <c r="D816" s="37"/>
      <c r="E816" s="34"/>
      <c r="F816" s="34"/>
      <c r="G816" s="34"/>
      <c r="H816" s="38"/>
      <c r="I816" s="38"/>
      <c r="J816" s="38"/>
      <c r="K816" s="38"/>
    </row>
    <row r="817" spans="1:11" ht="15.75" customHeight="1">
      <c r="A817" s="37"/>
      <c r="B817" s="37"/>
      <c r="D817" s="37"/>
      <c r="E817" s="34"/>
      <c r="F817" s="34"/>
      <c r="G817" s="34"/>
      <c r="H817" s="38"/>
      <c r="I817" s="38"/>
      <c r="J817" s="38"/>
      <c r="K817" s="38"/>
    </row>
    <row r="818" spans="1:11" ht="15.75" customHeight="1">
      <c r="A818" s="37"/>
      <c r="B818" s="37"/>
      <c r="D818" s="37"/>
      <c r="E818" s="34"/>
      <c r="F818" s="34"/>
      <c r="G818" s="34"/>
      <c r="H818" s="38"/>
      <c r="I818" s="38"/>
      <c r="J818" s="38"/>
      <c r="K818" s="38"/>
    </row>
    <row r="819" spans="1:11" ht="15.75" customHeight="1">
      <c r="A819" s="37"/>
      <c r="B819" s="37"/>
      <c r="D819" s="37"/>
      <c r="E819" s="34"/>
      <c r="F819" s="34"/>
      <c r="G819" s="34"/>
      <c r="H819" s="38"/>
      <c r="I819" s="38"/>
      <c r="J819" s="38"/>
      <c r="K819" s="38"/>
    </row>
    <row r="820" spans="1:11" ht="15.75" customHeight="1">
      <c r="A820" s="37"/>
      <c r="B820" s="37"/>
      <c r="D820" s="37"/>
      <c r="E820" s="34"/>
      <c r="F820" s="34"/>
      <c r="G820" s="34"/>
      <c r="H820" s="38"/>
      <c r="I820" s="38"/>
      <c r="J820" s="38"/>
      <c r="K820" s="38"/>
    </row>
    <row r="821" spans="1:11" ht="15.75" customHeight="1">
      <c r="A821" s="37"/>
      <c r="B821" s="37"/>
      <c r="D821" s="37"/>
      <c r="E821" s="34"/>
      <c r="F821" s="34"/>
      <c r="G821" s="34"/>
      <c r="H821" s="38"/>
      <c r="I821" s="38"/>
      <c r="J821" s="38"/>
      <c r="K821" s="38"/>
    </row>
    <row r="822" spans="1:11" ht="15.75" customHeight="1">
      <c r="A822" s="37"/>
      <c r="B822" s="37"/>
      <c r="D822" s="37"/>
      <c r="E822" s="34"/>
      <c r="F822" s="34"/>
      <c r="G822" s="34"/>
      <c r="H822" s="38"/>
      <c r="I822" s="38"/>
      <c r="J822" s="38"/>
      <c r="K822" s="38"/>
    </row>
    <row r="823" spans="1:11" ht="15.75" customHeight="1">
      <c r="A823" s="37"/>
      <c r="B823" s="37"/>
      <c r="D823" s="37"/>
      <c r="E823" s="34"/>
      <c r="F823" s="34"/>
      <c r="G823" s="34"/>
      <c r="H823" s="38"/>
      <c r="I823" s="38"/>
      <c r="J823" s="38"/>
      <c r="K823" s="38"/>
    </row>
    <row r="824" spans="1:11" ht="15.75" customHeight="1">
      <c r="A824" s="37"/>
      <c r="B824" s="37"/>
      <c r="D824" s="37"/>
      <c r="E824" s="34"/>
      <c r="F824" s="34"/>
      <c r="G824" s="34"/>
      <c r="H824" s="38"/>
      <c r="I824" s="38"/>
      <c r="J824" s="38"/>
      <c r="K824" s="38"/>
    </row>
    <row r="825" spans="1:11" ht="15.75" customHeight="1">
      <c r="A825" s="37"/>
      <c r="B825" s="37"/>
      <c r="D825" s="37"/>
      <c r="E825" s="34"/>
      <c r="F825" s="34"/>
      <c r="G825" s="34"/>
      <c r="H825" s="38"/>
      <c r="I825" s="38"/>
      <c r="J825" s="38"/>
      <c r="K825" s="38"/>
    </row>
    <row r="826" spans="1:11" ht="15.75" customHeight="1">
      <c r="A826" s="37"/>
      <c r="B826" s="37"/>
      <c r="D826" s="37"/>
      <c r="E826" s="34"/>
      <c r="F826" s="34"/>
      <c r="G826" s="34"/>
      <c r="H826" s="38"/>
      <c r="I826" s="38"/>
      <c r="J826" s="38"/>
      <c r="K826" s="38"/>
    </row>
    <row r="827" spans="1:11" ht="15.75" customHeight="1">
      <c r="A827" s="37"/>
      <c r="B827" s="37"/>
      <c r="D827" s="37"/>
      <c r="E827" s="34"/>
      <c r="F827" s="34"/>
      <c r="G827" s="34"/>
      <c r="H827" s="38"/>
      <c r="I827" s="38"/>
      <c r="J827" s="38"/>
      <c r="K827" s="38"/>
    </row>
    <row r="828" spans="1:11" ht="15.75" customHeight="1">
      <c r="A828" s="37"/>
      <c r="B828" s="37"/>
      <c r="D828" s="37"/>
      <c r="E828" s="34"/>
      <c r="F828" s="34"/>
      <c r="G828" s="34"/>
      <c r="H828" s="38"/>
      <c r="I828" s="38"/>
      <c r="J828" s="38"/>
      <c r="K828" s="38"/>
    </row>
    <row r="829" spans="1:11" ht="15.75" customHeight="1">
      <c r="A829" s="37"/>
      <c r="B829" s="37"/>
      <c r="D829" s="37"/>
      <c r="E829" s="34"/>
      <c r="F829" s="34"/>
      <c r="G829" s="34"/>
      <c r="H829" s="38"/>
      <c r="I829" s="38"/>
      <c r="J829" s="38"/>
      <c r="K829" s="38"/>
    </row>
    <row r="830" spans="1:11" ht="15.75" customHeight="1">
      <c r="A830" s="37"/>
      <c r="B830" s="37"/>
      <c r="D830" s="37"/>
      <c r="E830" s="34"/>
      <c r="F830" s="34"/>
      <c r="G830" s="34"/>
      <c r="H830" s="38"/>
      <c r="I830" s="38"/>
      <c r="J830" s="38"/>
      <c r="K830" s="38"/>
    </row>
    <row r="831" spans="1:11" ht="15.75" customHeight="1">
      <c r="A831" s="37"/>
      <c r="B831" s="37"/>
      <c r="D831" s="37"/>
      <c r="E831" s="34"/>
      <c r="F831" s="34"/>
      <c r="G831" s="34"/>
      <c r="H831" s="38"/>
      <c r="I831" s="38"/>
      <c r="J831" s="38"/>
      <c r="K831" s="38"/>
    </row>
    <row r="832" spans="1:11" ht="15.75" customHeight="1">
      <c r="A832" s="37"/>
      <c r="B832" s="37"/>
      <c r="D832" s="37"/>
      <c r="E832" s="34"/>
      <c r="F832" s="34"/>
      <c r="G832" s="34"/>
      <c r="H832" s="38"/>
      <c r="I832" s="38"/>
      <c r="J832" s="38"/>
      <c r="K832" s="38"/>
    </row>
    <row r="833" spans="1:11" ht="15.75" customHeight="1">
      <c r="A833" s="37"/>
      <c r="B833" s="37"/>
      <c r="D833" s="37"/>
      <c r="E833" s="34"/>
      <c r="F833" s="34"/>
      <c r="G833" s="34"/>
      <c r="H833" s="38"/>
      <c r="I833" s="38"/>
      <c r="J833" s="38"/>
      <c r="K833" s="38"/>
    </row>
    <row r="834" spans="1:11" ht="15.75" customHeight="1">
      <c r="A834" s="37"/>
      <c r="B834" s="37"/>
      <c r="D834" s="37"/>
      <c r="E834" s="34"/>
      <c r="F834" s="34"/>
      <c r="G834" s="34"/>
      <c r="H834" s="38"/>
      <c r="I834" s="38"/>
      <c r="J834" s="38"/>
      <c r="K834" s="38"/>
    </row>
    <row r="835" spans="1:11" ht="15.75" customHeight="1">
      <c r="A835" s="37"/>
      <c r="B835" s="37"/>
      <c r="D835" s="37"/>
      <c r="E835" s="34"/>
      <c r="F835" s="34"/>
      <c r="G835" s="34"/>
      <c r="H835" s="38"/>
      <c r="I835" s="38"/>
      <c r="J835" s="38"/>
      <c r="K835" s="38"/>
    </row>
    <row r="836" spans="1:11" ht="15.75" customHeight="1">
      <c r="A836" s="37"/>
      <c r="B836" s="37"/>
      <c r="D836" s="37"/>
      <c r="E836" s="34"/>
      <c r="F836" s="34"/>
      <c r="G836" s="34"/>
      <c r="H836" s="38"/>
      <c r="I836" s="38"/>
      <c r="J836" s="38"/>
      <c r="K836" s="38"/>
    </row>
    <row r="837" spans="1:11" ht="15.75" customHeight="1">
      <c r="A837" s="37"/>
      <c r="B837" s="37"/>
      <c r="D837" s="37"/>
      <c r="E837" s="34"/>
      <c r="F837" s="34"/>
      <c r="G837" s="34"/>
      <c r="H837" s="38"/>
      <c r="I837" s="38"/>
      <c r="J837" s="38"/>
      <c r="K837" s="38"/>
    </row>
    <row r="838" spans="1:11" ht="15.75" customHeight="1">
      <c r="A838" s="37"/>
      <c r="B838" s="37"/>
      <c r="D838" s="37"/>
      <c r="E838" s="34"/>
      <c r="F838" s="34"/>
      <c r="G838" s="34"/>
      <c r="H838" s="38"/>
      <c r="I838" s="38"/>
      <c r="J838" s="38"/>
      <c r="K838" s="38"/>
    </row>
    <row r="839" spans="1:11" ht="15.75" customHeight="1">
      <c r="A839" s="37"/>
      <c r="B839" s="37"/>
      <c r="D839" s="37"/>
      <c r="E839" s="34"/>
      <c r="F839" s="34"/>
      <c r="G839" s="34"/>
      <c r="H839" s="38"/>
      <c r="I839" s="38"/>
      <c r="J839" s="38"/>
      <c r="K839" s="38"/>
    </row>
    <row r="840" spans="1:11" ht="15.75" customHeight="1">
      <c r="A840" s="37"/>
      <c r="B840" s="37"/>
      <c r="D840" s="37"/>
      <c r="E840" s="34"/>
      <c r="F840" s="34"/>
      <c r="G840" s="34"/>
      <c r="H840" s="38"/>
      <c r="I840" s="38"/>
      <c r="J840" s="38"/>
      <c r="K840" s="38"/>
    </row>
    <row r="841" spans="1:11" ht="15.75" customHeight="1">
      <c r="A841" s="37"/>
      <c r="B841" s="37"/>
      <c r="D841" s="37"/>
      <c r="E841" s="34"/>
      <c r="F841" s="34"/>
      <c r="G841" s="34"/>
      <c r="H841" s="38"/>
      <c r="I841" s="38"/>
      <c r="J841" s="38"/>
      <c r="K841" s="38"/>
    </row>
    <row r="842" spans="1:11" ht="15.75" customHeight="1">
      <c r="A842" s="37"/>
      <c r="B842" s="37"/>
      <c r="D842" s="37"/>
      <c r="E842" s="34"/>
      <c r="F842" s="34"/>
      <c r="G842" s="34"/>
      <c r="H842" s="38"/>
      <c r="I842" s="38"/>
      <c r="J842" s="38"/>
      <c r="K842" s="38"/>
    </row>
    <row r="843" spans="1:11" ht="15.75" customHeight="1">
      <c r="A843" s="37"/>
      <c r="B843" s="37"/>
      <c r="D843" s="37"/>
      <c r="E843" s="34"/>
      <c r="F843" s="34"/>
      <c r="G843" s="34"/>
      <c r="H843" s="38"/>
      <c r="I843" s="38"/>
      <c r="J843" s="38"/>
      <c r="K843" s="38"/>
    </row>
    <row r="844" spans="1:11" ht="15.75" customHeight="1">
      <c r="A844" s="37"/>
      <c r="B844" s="37"/>
      <c r="D844" s="37"/>
      <c r="E844" s="34"/>
      <c r="F844" s="34"/>
      <c r="G844" s="34"/>
      <c r="H844" s="38"/>
      <c r="I844" s="38"/>
      <c r="J844" s="38"/>
      <c r="K844" s="38"/>
    </row>
    <row r="845" spans="1:11" ht="15.75" customHeight="1">
      <c r="A845" s="37"/>
      <c r="B845" s="37"/>
      <c r="D845" s="37"/>
      <c r="E845" s="34"/>
      <c r="F845" s="34"/>
      <c r="G845" s="34"/>
      <c r="H845" s="38"/>
      <c r="I845" s="38"/>
      <c r="J845" s="38"/>
      <c r="K845" s="38"/>
    </row>
    <row r="846" spans="1:11" ht="15.75" customHeight="1">
      <c r="A846" s="37"/>
      <c r="B846" s="37"/>
      <c r="D846" s="37"/>
      <c r="E846" s="34"/>
      <c r="F846" s="34"/>
      <c r="G846" s="34"/>
      <c r="H846" s="38"/>
      <c r="I846" s="38"/>
      <c r="J846" s="38"/>
      <c r="K846" s="38"/>
    </row>
    <row r="847" spans="1:11" ht="15.75" customHeight="1">
      <c r="A847" s="37"/>
      <c r="B847" s="37"/>
      <c r="D847" s="37"/>
      <c r="E847" s="34"/>
      <c r="F847" s="34"/>
      <c r="G847" s="34"/>
      <c r="H847" s="38"/>
      <c r="I847" s="38"/>
      <c r="J847" s="38"/>
      <c r="K847" s="38"/>
    </row>
    <row r="848" spans="1:11" ht="15.75" customHeight="1">
      <c r="A848" s="37"/>
      <c r="B848" s="37"/>
      <c r="D848" s="37"/>
      <c r="E848" s="34"/>
      <c r="F848" s="34"/>
      <c r="G848" s="34"/>
      <c r="H848" s="38"/>
      <c r="I848" s="38"/>
      <c r="J848" s="38"/>
      <c r="K848" s="38"/>
    </row>
    <row r="849" spans="1:11" ht="15.75" customHeight="1">
      <c r="A849" s="37"/>
      <c r="B849" s="37"/>
      <c r="D849" s="37"/>
      <c r="E849" s="34"/>
      <c r="F849" s="34"/>
      <c r="G849" s="34"/>
      <c r="H849" s="38"/>
      <c r="I849" s="38"/>
      <c r="J849" s="38"/>
      <c r="K849" s="38"/>
    </row>
    <row r="850" spans="1:11" ht="15.75" customHeight="1">
      <c r="A850" s="37"/>
      <c r="B850" s="37"/>
      <c r="D850" s="37"/>
      <c r="E850" s="34"/>
      <c r="F850" s="34"/>
      <c r="G850" s="34"/>
      <c r="H850" s="38"/>
      <c r="I850" s="38"/>
      <c r="J850" s="38"/>
      <c r="K850" s="38"/>
    </row>
    <row r="851" spans="1:11" ht="15.75" customHeight="1">
      <c r="A851" s="37"/>
      <c r="B851" s="37"/>
      <c r="D851" s="37"/>
      <c r="E851" s="34"/>
      <c r="F851" s="34"/>
      <c r="G851" s="34"/>
      <c r="H851" s="38"/>
      <c r="I851" s="38"/>
      <c r="J851" s="38"/>
      <c r="K851" s="38"/>
    </row>
    <row r="852" spans="1:11" ht="15.75" customHeight="1">
      <c r="A852" s="37"/>
      <c r="B852" s="37"/>
      <c r="D852" s="37"/>
      <c r="E852" s="34"/>
      <c r="F852" s="34"/>
      <c r="G852" s="34"/>
      <c r="H852" s="38"/>
      <c r="I852" s="38"/>
      <c r="J852" s="38"/>
      <c r="K852" s="38"/>
    </row>
    <row r="853" spans="1:11" ht="15.75" customHeight="1">
      <c r="A853" s="37"/>
      <c r="B853" s="37"/>
      <c r="D853" s="37"/>
      <c r="E853" s="34"/>
      <c r="F853" s="34"/>
      <c r="G853" s="34"/>
      <c r="H853" s="38"/>
      <c r="I853" s="38"/>
      <c r="J853" s="38"/>
      <c r="K853" s="38"/>
    </row>
    <row r="854" spans="1:11" ht="15.75" customHeight="1">
      <c r="A854" s="37"/>
      <c r="B854" s="37"/>
      <c r="D854" s="37"/>
      <c r="E854" s="34"/>
      <c r="F854" s="34"/>
      <c r="G854" s="34"/>
      <c r="H854" s="38"/>
      <c r="I854" s="38"/>
      <c r="J854" s="38"/>
      <c r="K854" s="38"/>
    </row>
    <row r="855" spans="1:11" ht="15.75" customHeight="1">
      <c r="A855" s="37"/>
      <c r="B855" s="37"/>
      <c r="D855" s="37"/>
      <c r="E855" s="34"/>
      <c r="F855" s="34"/>
      <c r="G855" s="34"/>
      <c r="H855" s="38"/>
      <c r="I855" s="38"/>
      <c r="J855" s="38"/>
      <c r="K855" s="38"/>
    </row>
    <row r="856" spans="1:11" ht="15.75" customHeight="1">
      <c r="A856" s="37"/>
      <c r="B856" s="37"/>
      <c r="D856" s="37"/>
      <c r="E856" s="34"/>
      <c r="F856" s="34"/>
      <c r="G856" s="34"/>
      <c r="H856" s="38"/>
      <c r="I856" s="38"/>
      <c r="J856" s="38"/>
      <c r="K856" s="38"/>
    </row>
    <row r="857" spans="1:11" ht="15.75" customHeight="1">
      <c r="A857" s="37"/>
      <c r="B857" s="37"/>
      <c r="D857" s="37"/>
      <c r="E857" s="34"/>
      <c r="F857" s="34"/>
      <c r="G857" s="34"/>
      <c r="H857" s="38"/>
      <c r="I857" s="38"/>
      <c r="J857" s="38"/>
      <c r="K857" s="38"/>
    </row>
    <row r="858" spans="1:11" ht="15.75" customHeight="1">
      <c r="A858" s="37"/>
      <c r="B858" s="37"/>
      <c r="D858" s="37"/>
      <c r="E858" s="34"/>
      <c r="F858" s="34"/>
      <c r="G858" s="34"/>
      <c r="H858" s="38"/>
      <c r="I858" s="38"/>
      <c r="J858" s="38"/>
      <c r="K858" s="38"/>
    </row>
    <row r="859" spans="1:11" ht="15.75" customHeight="1">
      <c r="A859" s="37"/>
      <c r="B859" s="37"/>
      <c r="D859" s="37"/>
      <c r="E859" s="34"/>
      <c r="F859" s="34"/>
      <c r="G859" s="34"/>
      <c r="H859" s="38"/>
      <c r="I859" s="38"/>
      <c r="J859" s="38"/>
      <c r="K859" s="38"/>
    </row>
    <row r="860" spans="1:11" ht="15.75" customHeight="1">
      <c r="A860" s="37"/>
      <c r="B860" s="37"/>
      <c r="D860" s="37"/>
      <c r="E860" s="34"/>
      <c r="F860" s="34"/>
      <c r="G860" s="34"/>
      <c r="H860" s="38"/>
      <c r="I860" s="38"/>
      <c r="J860" s="38"/>
      <c r="K860" s="38"/>
    </row>
    <row r="861" spans="1:11" ht="15.75" customHeight="1">
      <c r="A861" s="37"/>
      <c r="B861" s="37"/>
      <c r="D861" s="37"/>
      <c r="E861" s="34"/>
      <c r="F861" s="34"/>
      <c r="G861" s="34"/>
      <c r="H861" s="38"/>
      <c r="I861" s="38"/>
      <c r="J861" s="38"/>
      <c r="K861" s="38"/>
    </row>
    <row r="862" spans="1:11" ht="15.75" customHeight="1">
      <c r="A862" s="37"/>
      <c r="B862" s="37"/>
      <c r="D862" s="37"/>
      <c r="E862" s="34"/>
      <c r="F862" s="34"/>
      <c r="G862" s="34"/>
      <c r="H862" s="38"/>
      <c r="I862" s="38"/>
      <c r="J862" s="38"/>
      <c r="K862" s="38"/>
    </row>
    <row r="863" spans="1:11" ht="15.75" customHeight="1">
      <c r="A863" s="37"/>
      <c r="B863" s="37"/>
      <c r="D863" s="37"/>
      <c r="E863" s="34"/>
      <c r="F863" s="34"/>
      <c r="G863" s="34"/>
      <c r="H863" s="38"/>
      <c r="I863" s="38"/>
      <c r="J863" s="38"/>
      <c r="K863" s="38"/>
    </row>
    <row r="864" spans="1:11" ht="15.75" customHeight="1">
      <c r="A864" s="37"/>
      <c r="B864" s="37"/>
      <c r="D864" s="37"/>
      <c r="E864" s="34"/>
      <c r="F864" s="34"/>
      <c r="G864" s="34"/>
      <c r="H864" s="38"/>
      <c r="I864" s="38"/>
      <c r="J864" s="38"/>
      <c r="K864" s="38"/>
    </row>
    <row r="865" spans="1:11" ht="15.75" customHeight="1">
      <c r="A865" s="37"/>
      <c r="B865" s="37"/>
      <c r="D865" s="37"/>
      <c r="E865" s="34"/>
      <c r="F865" s="34"/>
      <c r="G865" s="34"/>
      <c r="H865" s="38"/>
      <c r="I865" s="38"/>
      <c r="J865" s="38"/>
      <c r="K865" s="38"/>
    </row>
    <row r="866" spans="1:11" ht="15.75" customHeight="1">
      <c r="A866" s="37"/>
      <c r="B866" s="37"/>
      <c r="D866" s="37"/>
      <c r="E866" s="34"/>
      <c r="F866" s="34"/>
      <c r="G866" s="34"/>
      <c r="H866" s="38"/>
      <c r="I866" s="38"/>
      <c r="J866" s="38"/>
      <c r="K866" s="38"/>
    </row>
    <row r="867" spans="1:11" ht="15.75" customHeight="1">
      <c r="A867" s="37"/>
      <c r="B867" s="37"/>
      <c r="D867" s="37"/>
      <c r="E867" s="34"/>
      <c r="F867" s="34"/>
      <c r="G867" s="34"/>
      <c r="H867" s="38"/>
      <c r="I867" s="38"/>
      <c r="J867" s="38"/>
      <c r="K867" s="38"/>
    </row>
    <row r="868" spans="1:11" ht="15.75" customHeight="1">
      <c r="A868" s="37"/>
      <c r="B868" s="37"/>
      <c r="D868" s="37"/>
      <c r="E868" s="34"/>
      <c r="F868" s="34"/>
      <c r="G868" s="34"/>
      <c r="H868" s="38"/>
      <c r="I868" s="38"/>
      <c r="J868" s="38"/>
      <c r="K868" s="38"/>
    </row>
    <row r="869" spans="1:11" ht="15.75" customHeight="1">
      <c r="A869" s="37"/>
      <c r="B869" s="37"/>
      <c r="D869" s="37"/>
      <c r="E869" s="34"/>
      <c r="F869" s="34"/>
      <c r="G869" s="34"/>
      <c r="H869" s="38"/>
      <c r="I869" s="38"/>
      <c r="J869" s="38"/>
      <c r="K869" s="38"/>
    </row>
    <row r="870" spans="1:11" ht="15.75" customHeight="1">
      <c r="A870" s="37"/>
      <c r="B870" s="37"/>
      <c r="D870" s="37"/>
      <c r="E870" s="34"/>
      <c r="F870" s="34"/>
      <c r="G870" s="34"/>
      <c r="H870" s="38"/>
      <c r="I870" s="38"/>
      <c r="J870" s="38"/>
      <c r="K870" s="38"/>
    </row>
    <row r="871" spans="1:11" ht="15.75" customHeight="1">
      <c r="A871" s="37"/>
      <c r="B871" s="37"/>
      <c r="D871" s="37"/>
      <c r="E871" s="34"/>
      <c r="F871" s="34"/>
      <c r="G871" s="34"/>
      <c r="H871" s="38"/>
      <c r="I871" s="38"/>
      <c r="J871" s="38"/>
      <c r="K871" s="38"/>
    </row>
    <row r="872" spans="1:11" ht="15.75" customHeight="1">
      <c r="A872" s="37"/>
      <c r="B872" s="37"/>
      <c r="D872" s="37"/>
      <c r="E872" s="34"/>
      <c r="F872" s="34"/>
      <c r="G872" s="34"/>
      <c r="H872" s="38"/>
      <c r="I872" s="38"/>
      <c r="J872" s="38"/>
      <c r="K872" s="38"/>
    </row>
    <row r="873" spans="1:11" ht="15.75" customHeight="1">
      <c r="A873" s="37"/>
      <c r="B873" s="37"/>
      <c r="D873" s="37"/>
      <c r="E873" s="34"/>
      <c r="F873" s="34"/>
      <c r="G873" s="34"/>
      <c r="H873" s="38"/>
      <c r="I873" s="38"/>
      <c r="J873" s="38"/>
      <c r="K873" s="38"/>
    </row>
    <row r="874" spans="1:11" ht="15.75" customHeight="1">
      <c r="A874" s="37"/>
      <c r="B874" s="37"/>
      <c r="D874" s="37"/>
      <c r="E874" s="34"/>
      <c r="F874" s="34"/>
      <c r="G874" s="34"/>
      <c r="H874" s="38"/>
      <c r="I874" s="38"/>
      <c r="J874" s="38"/>
      <c r="K874" s="38"/>
    </row>
    <row r="875" spans="1:11" ht="15.75" customHeight="1">
      <c r="A875" s="37"/>
      <c r="B875" s="37"/>
      <c r="D875" s="37"/>
      <c r="E875" s="34"/>
      <c r="F875" s="34"/>
      <c r="G875" s="34"/>
      <c r="H875" s="38"/>
      <c r="I875" s="38"/>
      <c r="J875" s="38"/>
      <c r="K875" s="38"/>
    </row>
    <row r="876" spans="1:11" ht="15.75" customHeight="1">
      <c r="A876" s="37"/>
      <c r="B876" s="37"/>
      <c r="D876" s="37"/>
      <c r="E876" s="34"/>
      <c r="F876" s="34"/>
      <c r="G876" s="34"/>
      <c r="H876" s="38"/>
      <c r="I876" s="38"/>
      <c r="J876" s="38"/>
      <c r="K876" s="38"/>
    </row>
    <row r="877" spans="1:11" ht="15.75" customHeight="1">
      <c r="A877" s="37"/>
      <c r="B877" s="37"/>
      <c r="D877" s="37"/>
      <c r="E877" s="34"/>
      <c r="F877" s="34"/>
      <c r="G877" s="34"/>
      <c r="H877" s="38"/>
      <c r="I877" s="38"/>
      <c r="J877" s="38"/>
      <c r="K877" s="38"/>
    </row>
    <row r="878" spans="1:11" ht="15.75" customHeight="1">
      <c r="A878" s="37"/>
      <c r="B878" s="37"/>
      <c r="D878" s="37"/>
      <c r="E878" s="34"/>
      <c r="F878" s="34"/>
      <c r="G878" s="34"/>
      <c r="H878" s="38"/>
      <c r="I878" s="38"/>
      <c r="J878" s="38"/>
      <c r="K878" s="38"/>
    </row>
    <row r="879" spans="1:11" ht="15.75" customHeight="1">
      <c r="A879" s="37"/>
      <c r="B879" s="37"/>
      <c r="D879" s="37"/>
      <c r="E879" s="34"/>
      <c r="F879" s="34"/>
      <c r="G879" s="34"/>
      <c r="H879" s="38"/>
      <c r="I879" s="38"/>
      <c r="J879" s="38"/>
      <c r="K879" s="38"/>
    </row>
    <row r="880" spans="1:11" ht="15.75" customHeight="1">
      <c r="A880" s="37"/>
      <c r="B880" s="37"/>
      <c r="D880" s="37"/>
      <c r="E880" s="34"/>
      <c r="F880" s="34"/>
      <c r="G880" s="34"/>
      <c r="H880" s="38"/>
      <c r="I880" s="38"/>
      <c r="J880" s="38"/>
      <c r="K880" s="38"/>
    </row>
    <row r="881" spans="1:11" ht="15.75" customHeight="1">
      <c r="A881" s="37"/>
      <c r="B881" s="37"/>
      <c r="D881" s="37"/>
      <c r="E881" s="34"/>
      <c r="F881" s="34"/>
      <c r="G881" s="34"/>
      <c r="H881" s="38"/>
      <c r="I881" s="38"/>
      <c r="J881" s="38"/>
      <c r="K881" s="38"/>
    </row>
    <row r="882" spans="1:11" ht="15.75" customHeight="1">
      <c r="A882" s="37"/>
      <c r="B882" s="37"/>
      <c r="D882" s="37"/>
      <c r="E882" s="34"/>
      <c r="F882" s="34"/>
      <c r="G882" s="34"/>
      <c r="H882" s="38"/>
      <c r="I882" s="38"/>
      <c r="J882" s="38"/>
      <c r="K882" s="38"/>
    </row>
    <row r="883" spans="1:11" ht="15.75" customHeight="1">
      <c r="A883" s="37"/>
      <c r="B883" s="37"/>
      <c r="D883" s="37"/>
      <c r="E883" s="34"/>
      <c r="F883" s="34"/>
      <c r="G883" s="34"/>
      <c r="H883" s="38"/>
      <c r="I883" s="38"/>
      <c r="J883" s="38"/>
      <c r="K883" s="38"/>
    </row>
    <row r="884" spans="1:11" ht="15.75" customHeight="1">
      <c r="A884" s="37"/>
      <c r="B884" s="37"/>
      <c r="D884" s="37"/>
      <c r="E884" s="34"/>
      <c r="F884" s="34"/>
      <c r="G884" s="34"/>
      <c r="H884" s="38"/>
      <c r="I884" s="38"/>
      <c r="J884" s="38"/>
      <c r="K884" s="38"/>
    </row>
    <row r="885" spans="1:11" ht="15.75" customHeight="1">
      <c r="A885" s="37"/>
      <c r="B885" s="37"/>
      <c r="D885" s="37"/>
      <c r="E885" s="34"/>
      <c r="F885" s="34"/>
      <c r="G885" s="34"/>
      <c r="H885" s="38"/>
      <c r="I885" s="38"/>
      <c r="J885" s="38"/>
      <c r="K885" s="38"/>
    </row>
    <row r="886" spans="1:11" ht="15.75" customHeight="1">
      <c r="A886" s="37"/>
      <c r="B886" s="37"/>
      <c r="D886" s="37"/>
      <c r="E886" s="34"/>
      <c r="F886" s="34"/>
      <c r="G886" s="34"/>
      <c r="H886" s="38"/>
      <c r="I886" s="38"/>
      <c r="J886" s="38"/>
      <c r="K886" s="38"/>
    </row>
    <row r="887" spans="1:11" ht="15.75" customHeight="1">
      <c r="A887" s="37"/>
      <c r="B887" s="37"/>
      <c r="D887" s="37"/>
      <c r="E887" s="34"/>
      <c r="F887" s="34"/>
      <c r="G887" s="34"/>
      <c r="H887" s="38"/>
      <c r="I887" s="38"/>
      <c r="J887" s="38"/>
      <c r="K887" s="38"/>
    </row>
    <row r="888" spans="1:11" ht="15.75" customHeight="1">
      <c r="A888" s="37"/>
      <c r="B888" s="37"/>
      <c r="D888" s="37"/>
      <c r="E888" s="34"/>
      <c r="F888" s="34"/>
      <c r="G888" s="34"/>
      <c r="H888" s="38"/>
      <c r="I888" s="38"/>
      <c r="J888" s="38"/>
      <c r="K888" s="38"/>
    </row>
    <row r="889" spans="1:11" ht="15.75" customHeight="1">
      <c r="A889" s="37"/>
      <c r="B889" s="37"/>
      <c r="D889" s="37"/>
      <c r="E889" s="34"/>
      <c r="F889" s="34"/>
      <c r="G889" s="34"/>
      <c r="H889" s="38"/>
      <c r="I889" s="38"/>
      <c r="J889" s="38"/>
      <c r="K889" s="38"/>
    </row>
    <row r="890" spans="1:11" ht="15.75" customHeight="1">
      <c r="A890" s="37"/>
      <c r="B890" s="37"/>
      <c r="D890" s="37"/>
      <c r="E890" s="34"/>
      <c r="F890" s="34"/>
      <c r="G890" s="34"/>
      <c r="H890" s="38"/>
      <c r="I890" s="38"/>
      <c r="J890" s="38"/>
      <c r="K890" s="38"/>
    </row>
    <row r="891" spans="1:11" ht="15.75" customHeight="1">
      <c r="A891" s="37"/>
      <c r="B891" s="37"/>
      <c r="D891" s="37"/>
      <c r="E891" s="34"/>
      <c r="F891" s="34"/>
      <c r="G891" s="34"/>
      <c r="H891" s="38"/>
      <c r="I891" s="38"/>
      <c r="J891" s="38"/>
      <c r="K891" s="38"/>
    </row>
    <row r="892" spans="1:11" ht="15.75" customHeight="1">
      <c r="A892" s="37"/>
      <c r="B892" s="37"/>
      <c r="D892" s="37"/>
      <c r="E892" s="34"/>
      <c r="F892" s="34"/>
      <c r="G892" s="34"/>
      <c r="H892" s="38"/>
      <c r="I892" s="38"/>
      <c r="J892" s="38"/>
      <c r="K892" s="38"/>
    </row>
    <row r="893" spans="1:11" ht="15.75" customHeight="1">
      <c r="A893" s="37"/>
      <c r="B893" s="37"/>
      <c r="D893" s="37"/>
      <c r="E893" s="34"/>
      <c r="F893" s="34"/>
      <c r="G893" s="34"/>
      <c r="H893" s="38"/>
      <c r="I893" s="38"/>
      <c r="J893" s="38"/>
      <c r="K893" s="38"/>
    </row>
    <row r="894" spans="1:11" ht="15.75" customHeight="1">
      <c r="A894" s="37"/>
      <c r="B894" s="37"/>
      <c r="D894" s="37"/>
      <c r="E894" s="34"/>
      <c r="F894" s="34"/>
      <c r="G894" s="34"/>
      <c r="H894" s="38"/>
      <c r="I894" s="38"/>
      <c r="J894" s="38"/>
      <c r="K894" s="38"/>
    </row>
    <row r="895" spans="1:11" ht="15.75" customHeight="1">
      <c r="A895" s="37"/>
      <c r="B895" s="37"/>
      <c r="D895" s="37"/>
      <c r="E895" s="34"/>
      <c r="F895" s="34"/>
      <c r="G895" s="34"/>
      <c r="H895" s="38"/>
      <c r="I895" s="38"/>
      <c r="J895" s="38"/>
      <c r="K895" s="38"/>
    </row>
    <row r="896" spans="1:11" ht="15.75" customHeight="1">
      <c r="A896" s="37"/>
      <c r="B896" s="37"/>
      <c r="D896" s="37"/>
      <c r="E896" s="34"/>
      <c r="F896" s="34"/>
      <c r="G896" s="34"/>
      <c r="H896" s="38"/>
      <c r="I896" s="38"/>
      <c r="J896" s="38"/>
      <c r="K896" s="38"/>
    </row>
    <row r="897" spans="1:11" ht="15.75" customHeight="1">
      <c r="A897" s="37"/>
      <c r="B897" s="37"/>
      <c r="D897" s="37"/>
      <c r="E897" s="34"/>
      <c r="F897" s="34"/>
      <c r="G897" s="34"/>
      <c r="H897" s="38"/>
      <c r="I897" s="38"/>
      <c r="J897" s="38"/>
      <c r="K897" s="38"/>
    </row>
    <row r="898" spans="1:11" ht="15.75" customHeight="1">
      <c r="A898" s="37"/>
      <c r="B898" s="37"/>
      <c r="D898" s="37"/>
      <c r="E898" s="34"/>
      <c r="F898" s="34"/>
      <c r="G898" s="34"/>
      <c r="H898" s="38"/>
      <c r="I898" s="38"/>
      <c r="J898" s="38"/>
      <c r="K898" s="38"/>
    </row>
    <row r="899" spans="1:11" ht="15.75" customHeight="1">
      <c r="A899" s="37"/>
      <c r="B899" s="37"/>
      <c r="D899" s="37"/>
      <c r="E899" s="34"/>
      <c r="F899" s="34"/>
      <c r="G899" s="34"/>
      <c r="H899" s="38"/>
      <c r="I899" s="38"/>
      <c r="J899" s="38"/>
      <c r="K899" s="38"/>
    </row>
    <row r="900" spans="1:11" ht="15.75" customHeight="1">
      <c r="A900" s="37"/>
      <c r="B900" s="37"/>
      <c r="D900" s="37"/>
      <c r="E900" s="34"/>
      <c r="F900" s="34"/>
      <c r="G900" s="34"/>
      <c r="H900" s="38"/>
      <c r="I900" s="38"/>
      <c r="J900" s="38"/>
      <c r="K900" s="38"/>
    </row>
    <row r="901" spans="1:11" ht="15.75" customHeight="1">
      <c r="A901" s="37"/>
      <c r="B901" s="37"/>
      <c r="D901" s="37"/>
      <c r="E901" s="34"/>
      <c r="F901" s="34"/>
      <c r="G901" s="34"/>
      <c r="H901" s="38"/>
      <c r="I901" s="38"/>
      <c r="J901" s="38"/>
      <c r="K901" s="38"/>
    </row>
    <row r="902" spans="1:11" ht="15.75" customHeight="1">
      <c r="A902" s="37"/>
      <c r="B902" s="37"/>
      <c r="D902" s="37"/>
      <c r="E902" s="34"/>
      <c r="F902" s="34"/>
      <c r="G902" s="34"/>
      <c r="H902" s="38"/>
      <c r="I902" s="38"/>
      <c r="J902" s="38"/>
      <c r="K902" s="38"/>
    </row>
    <row r="903" spans="1:11" ht="15.75" customHeight="1">
      <c r="A903" s="37"/>
      <c r="B903" s="37"/>
      <c r="D903" s="37"/>
      <c r="E903" s="34"/>
      <c r="F903" s="34"/>
      <c r="G903" s="34"/>
      <c r="H903" s="38"/>
      <c r="I903" s="38"/>
      <c r="J903" s="38"/>
      <c r="K903" s="38"/>
    </row>
    <row r="904" spans="1:11" ht="15.75" customHeight="1">
      <c r="A904" s="37"/>
      <c r="B904" s="37"/>
      <c r="D904" s="37"/>
      <c r="E904" s="34"/>
      <c r="F904" s="34"/>
      <c r="G904" s="34"/>
      <c r="H904" s="38"/>
      <c r="I904" s="38"/>
      <c r="J904" s="38"/>
      <c r="K904" s="38"/>
    </row>
    <row r="905" spans="1:11" ht="15.75" customHeight="1">
      <c r="A905" s="37"/>
      <c r="B905" s="37"/>
      <c r="D905" s="37"/>
      <c r="E905" s="34"/>
      <c r="F905" s="34"/>
      <c r="G905" s="34"/>
      <c r="H905" s="38"/>
      <c r="I905" s="38"/>
      <c r="J905" s="38"/>
      <c r="K905" s="38"/>
    </row>
    <row r="906" spans="1:11" ht="15.75" customHeight="1">
      <c r="A906" s="37"/>
      <c r="B906" s="37"/>
      <c r="D906" s="37"/>
      <c r="E906" s="34"/>
      <c r="F906" s="34"/>
      <c r="G906" s="34"/>
      <c r="H906" s="38"/>
      <c r="I906" s="38"/>
      <c r="J906" s="38"/>
      <c r="K906" s="38"/>
    </row>
    <row r="907" spans="1:11" ht="15.75" customHeight="1">
      <c r="A907" s="37"/>
      <c r="B907" s="37"/>
      <c r="D907" s="37"/>
      <c r="E907" s="34"/>
      <c r="F907" s="34"/>
      <c r="G907" s="34"/>
      <c r="H907" s="38"/>
      <c r="I907" s="38"/>
      <c r="J907" s="38"/>
      <c r="K907" s="38"/>
    </row>
    <row r="908" spans="1:11" ht="15.75" customHeight="1">
      <c r="A908" s="37"/>
      <c r="B908" s="37"/>
      <c r="D908" s="37"/>
      <c r="E908" s="34"/>
      <c r="F908" s="34"/>
      <c r="G908" s="34"/>
      <c r="H908" s="38"/>
      <c r="I908" s="38"/>
      <c r="J908" s="38"/>
      <c r="K908" s="38"/>
    </row>
    <row r="909" spans="1:11" ht="15.75" customHeight="1">
      <c r="A909" s="37"/>
      <c r="B909" s="37"/>
      <c r="D909" s="37"/>
      <c r="E909" s="34"/>
      <c r="F909" s="34"/>
      <c r="G909" s="34"/>
      <c r="H909" s="38"/>
      <c r="I909" s="38"/>
      <c r="J909" s="38"/>
      <c r="K909" s="38"/>
    </row>
    <row r="910" spans="1:11" ht="15.75" customHeight="1">
      <c r="A910" s="37"/>
      <c r="B910" s="37"/>
      <c r="D910" s="37"/>
      <c r="E910" s="34"/>
      <c r="F910" s="34"/>
      <c r="G910" s="34"/>
      <c r="H910" s="38"/>
      <c r="I910" s="38"/>
      <c r="J910" s="38"/>
      <c r="K910" s="38"/>
    </row>
    <row r="911" spans="1:11" ht="15.75" customHeight="1">
      <c r="A911" s="37"/>
      <c r="B911" s="37"/>
      <c r="D911" s="37"/>
      <c r="E911" s="34"/>
      <c r="F911" s="34"/>
      <c r="G911" s="34"/>
      <c r="H911" s="38"/>
      <c r="I911" s="38"/>
      <c r="J911" s="38"/>
      <c r="K911" s="38"/>
    </row>
    <row r="912" spans="1:11" ht="15.75" customHeight="1">
      <c r="A912" s="37"/>
      <c r="B912" s="37"/>
      <c r="D912" s="37"/>
      <c r="E912" s="34"/>
      <c r="F912" s="34"/>
      <c r="G912" s="34"/>
      <c r="H912" s="38"/>
      <c r="I912" s="38"/>
      <c r="J912" s="38"/>
      <c r="K912" s="38"/>
    </row>
    <row r="913" spans="1:11" ht="15.75" customHeight="1">
      <c r="A913" s="37"/>
      <c r="B913" s="37"/>
      <c r="D913" s="37"/>
      <c r="E913" s="34"/>
      <c r="F913" s="34"/>
      <c r="G913" s="34"/>
      <c r="H913" s="38"/>
      <c r="I913" s="38"/>
      <c r="J913" s="38"/>
      <c r="K913" s="38"/>
    </row>
    <row r="914" spans="1:11" ht="15.75" customHeight="1">
      <c r="A914" s="37"/>
      <c r="B914" s="37"/>
      <c r="D914" s="37"/>
      <c r="E914" s="34"/>
      <c r="F914" s="34"/>
      <c r="G914" s="34"/>
      <c r="H914" s="38"/>
      <c r="I914" s="38"/>
      <c r="J914" s="38"/>
      <c r="K914" s="38"/>
    </row>
    <row r="915" spans="1:11" ht="15.75" customHeight="1">
      <c r="A915" s="37"/>
      <c r="B915" s="37"/>
      <c r="D915" s="37"/>
      <c r="E915" s="34"/>
      <c r="F915" s="34"/>
      <c r="G915" s="34"/>
      <c r="H915" s="38"/>
      <c r="I915" s="38"/>
      <c r="J915" s="38"/>
      <c r="K915" s="38"/>
    </row>
    <row r="916" spans="1:11" ht="15.75" customHeight="1">
      <c r="A916" s="37"/>
      <c r="B916" s="37"/>
      <c r="D916" s="37"/>
      <c r="E916" s="34"/>
      <c r="F916" s="34"/>
      <c r="G916" s="34"/>
      <c r="H916" s="38"/>
      <c r="I916" s="38"/>
      <c r="J916" s="38"/>
      <c r="K916" s="38"/>
    </row>
    <row r="917" spans="1:11" ht="15.75" customHeight="1">
      <c r="A917" s="37"/>
      <c r="B917" s="37"/>
      <c r="D917" s="37"/>
      <c r="E917" s="34"/>
      <c r="F917" s="34"/>
      <c r="G917" s="34"/>
      <c r="H917" s="38"/>
      <c r="I917" s="38"/>
      <c r="J917" s="38"/>
      <c r="K917" s="38"/>
    </row>
    <row r="918" spans="1:11" ht="15.75" customHeight="1">
      <c r="A918" s="37"/>
      <c r="B918" s="37"/>
      <c r="D918" s="37"/>
      <c r="E918" s="34"/>
      <c r="F918" s="34"/>
      <c r="G918" s="34"/>
      <c r="H918" s="38"/>
      <c r="I918" s="38"/>
      <c r="J918" s="38"/>
      <c r="K918" s="38"/>
    </row>
    <row r="919" spans="1:11" ht="15.75" customHeight="1">
      <c r="A919" s="37"/>
      <c r="B919" s="37"/>
      <c r="D919" s="37"/>
      <c r="E919" s="34"/>
      <c r="F919" s="34"/>
      <c r="G919" s="34"/>
      <c r="H919" s="38"/>
      <c r="I919" s="38"/>
      <c r="J919" s="38"/>
      <c r="K919" s="38"/>
    </row>
    <row r="920" spans="1:11" ht="15.75" customHeight="1">
      <c r="A920" s="37"/>
      <c r="B920" s="37"/>
      <c r="D920" s="37"/>
      <c r="E920" s="34"/>
      <c r="F920" s="34"/>
      <c r="G920" s="34"/>
      <c r="H920" s="38"/>
      <c r="I920" s="38"/>
      <c r="J920" s="38"/>
      <c r="K920" s="38"/>
    </row>
    <row r="921" spans="1:11" ht="15.75" customHeight="1">
      <c r="A921" s="37"/>
      <c r="B921" s="37"/>
      <c r="D921" s="37"/>
      <c r="E921" s="34"/>
      <c r="F921" s="34"/>
      <c r="G921" s="34"/>
      <c r="H921" s="38"/>
      <c r="I921" s="38"/>
      <c r="J921" s="38"/>
      <c r="K921" s="38"/>
    </row>
    <row r="922" spans="1:11" ht="15.75" customHeight="1">
      <c r="A922" s="37"/>
      <c r="B922" s="37"/>
      <c r="D922" s="37"/>
      <c r="E922" s="34"/>
      <c r="F922" s="34"/>
      <c r="G922" s="34"/>
      <c r="H922" s="38"/>
      <c r="I922" s="38"/>
      <c r="J922" s="38"/>
      <c r="K922" s="38"/>
    </row>
    <row r="923" spans="1:11" ht="15.75" customHeight="1">
      <c r="A923" s="37"/>
      <c r="B923" s="37"/>
      <c r="D923" s="37"/>
      <c r="E923" s="34"/>
      <c r="F923" s="34"/>
      <c r="G923" s="34"/>
      <c r="H923" s="38"/>
      <c r="I923" s="38"/>
      <c r="J923" s="38"/>
      <c r="K923" s="38"/>
    </row>
    <row r="924" spans="1:11" ht="15.75" customHeight="1">
      <c r="A924" s="37"/>
      <c r="B924" s="37"/>
      <c r="D924" s="37"/>
      <c r="E924" s="34"/>
      <c r="F924" s="34"/>
      <c r="G924" s="34"/>
      <c r="H924" s="38"/>
      <c r="I924" s="38"/>
      <c r="J924" s="38"/>
      <c r="K924" s="38"/>
    </row>
    <row r="925" spans="1:11" ht="15.75" customHeight="1">
      <c r="A925" s="37"/>
      <c r="B925" s="37"/>
      <c r="D925" s="37"/>
      <c r="E925" s="34"/>
      <c r="F925" s="34"/>
      <c r="G925" s="34"/>
      <c r="H925" s="38"/>
      <c r="I925" s="38"/>
      <c r="J925" s="38"/>
      <c r="K925" s="38"/>
    </row>
    <row r="926" spans="1:11" ht="15.75" customHeight="1">
      <c r="A926" s="37"/>
      <c r="B926" s="37"/>
      <c r="D926" s="37"/>
      <c r="E926" s="34"/>
      <c r="F926" s="34"/>
      <c r="G926" s="34"/>
      <c r="H926" s="38"/>
      <c r="I926" s="38"/>
      <c r="J926" s="38"/>
      <c r="K926" s="38"/>
    </row>
    <row r="927" spans="1:11" ht="15.75" customHeight="1">
      <c r="A927" s="37"/>
      <c r="B927" s="37"/>
      <c r="D927" s="37"/>
      <c r="E927" s="34"/>
      <c r="F927" s="34"/>
      <c r="G927" s="34"/>
      <c r="H927" s="38"/>
      <c r="I927" s="38"/>
      <c r="J927" s="38"/>
      <c r="K927" s="38"/>
    </row>
    <row r="928" spans="1:11" ht="15.75" customHeight="1">
      <c r="A928" s="37"/>
      <c r="B928" s="37"/>
      <c r="D928" s="37"/>
      <c r="E928" s="34"/>
      <c r="F928" s="34"/>
      <c r="G928" s="34"/>
      <c r="H928" s="38"/>
      <c r="I928" s="38"/>
      <c r="J928" s="38"/>
      <c r="K928" s="38"/>
    </row>
    <row r="929" spans="1:11" ht="15.75" customHeight="1">
      <c r="A929" s="37"/>
      <c r="B929" s="37"/>
      <c r="D929" s="37"/>
      <c r="E929" s="34"/>
      <c r="F929" s="34"/>
      <c r="G929" s="34"/>
      <c r="H929" s="38"/>
      <c r="I929" s="38"/>
      <c r="J929" s="38"/>
      <c r="K929" s="38"/>
    </row>
    <row r="930" spans="1:11" ht="15.75" customHeight="1">
      <c r="A930" s="37"/>
      <c r="B930" s="37"/>
      <c r="D930" s="37"/>
      <c r="E930" s="34"/>
      <c r="F930" s="34"/>
      <c r="G930" s="34"/>
      <c r="H930" s="38"/>
      <c r="I930" s="38"/>
      <c r="J930" s="38"/>
      <c r="K930" s="38"/>
    </row>
    <row r="931" spans="1:11" ht="15.75" customHeight="1">
      <c r="A931" s="37"/>
      <c r="B931" s="37"/>
      <c r="D931" s="37"/>
      <c r="E931" s="34"/>
      <c r="F931" s="34"/>
      <c r="G931" s="34"/>
      <c r="H931" s="38"/>
      <c r="I931" s="38"/>
      <c r="J931" s="38"/>
      <c r="K931" s="38"/>
    </row>
    <row r="932" spans="1:11" ht="15.75" customHeight="1">
      <c r="A932" s="37"/>
      <c r="B932" s="37"/>
      <c r="D932" s="37"/>
      <c r="E932" s="34"/>
      <c r="F932" s="34"/>
      <c r="G932" s="34"/>
      <c r="H932" s="38"/>
      <c r="I932" s="38"/>
      <c r="J932" s="38"/>
      <c r="K932" s="38"/>
    </row>
    <row r="933" spans="1:11" ht="15.75" customHeight="1">
      <c r="A933" s="37"/>
      <c r="B933" s="37"/>
      <c r="D933" s="37"/>
      <c r="E933" s="34"/>
      <c r="F933" s="34"/>
      <c r="G933" s="34"/>
      <c r="H933" s="38"/>
      <c r="I933" s="38"/>
      <c r="J933" s="38"/>
      <c r="K933" s="38"/>
    </row>
    <row r="934" spans="1:11" ht="15.75" customHeight="1">
      <c r="A934" s="37"/>
      <c r="B934" s="37"/>
      <c r="D934" s="37"/>
      <c r="E934" s="34"/>
      <c r="F934" s="34"/>
      <c r="G934" s="34"/>
      <c r="H934" s="38"/>
      <c r="I934" s="38"/>
      <c r="J934" s="38"/>
      <c r="K934" s="38"/>
    </row>
    <row r="935" spans="1:11" ht="15.75" customHeight="1">
      <c r="A935" s="37"/>
      <c r="B935" s="37"/>
      <c r="D935" s="37"/>
      <c r="E935" s="34"/>
      <c r="F935" s="34"/>
      <c r="G935" s="34"/>
      <c r="H935" s="38"/>
      <c r="I935" s="38"/>
      <c r="J935" s="38"/>
      <c r="K935" s="38"/>
    </row>
    <row r="936" spans="1:11" ht="15.75" customHeight="1">
      <c r="A936" s="37"/>
      <c r="B936" s="37"/>
      <c r="D936" s="37"/>
      <c r="E936" s="34"/>
      <c r="F936" s="34"/>
      <c r="G936" s="34"/>
      <c r="H936" s="38"/>
      <c r="I936" s="38"/>
      <c r="J936" s="38"/>
      <c r="K936" s="38"/>
    </row>
    <row r="937" spans="1:11" ht="15.75" customHeight="1">
      <c r="A937" s="37"/>
      <c r="B937" s="37"/>
      <c r="D937" s="37"/>
      <c r="E937" s="34"/>
      <c r="F937" s="34"/>
      <c r="G937" s="34"/>
      <c r="H937" s="38"/>
      <c r="I937" s="38"/>
      <c r="J937" s="38"/>
      <c r="K937" s="38"/>
    </row>
    <row r="938" spans="1:11" ht="15.75" customHeight="1">
      <c r="A938" s="37"/>
      <c r="B938" s="37"/>
      <c r="D938" s="37"/>
      <c r="E938" s="34"/>
      <c r="F938" s="34"/>
      <c r="G938" s="34"/>
      <c r="H938" s="38"/>
      <c r="I938" s="38"/>
      <c r="J938" s="38"/>
      <c r="K938" s="38"/>
    </row>
    <row r="939" spans="1:11" ht="15.75" customHeight="1">
      <c r="A939" s="37"/>
      <c r="B939" s="37"/>
      <c r="D939" s="37"/>
      <c r="E939" s="34"/>
      <c r="F939" s="34"/>
      <c r="G939" s="34"/>
      <c r="H939" s="38"/>
      <c r="I939" s="38"/>
      <c r="J939" s="38"/>
      <c r="K939" s="38"/>
    </row>
    <row r="940" spans="1:11" ht="15.75" customHeight="1">
      <c r="A940" s="37"/>
      <c r="B940" s="37"/>
      <c r="D940" s="37"/>
      <c r="E940" s="34"/>
      <c r="F940" s="34"/>
      <c r="G940" s="34"/>
      <c r="H940" s="38"/>
      <c r="I940" s="38"/>
      <c r="J940" s="38"/>
      <c r="K940" s="38"/>
    </row>
    <row r="941" spans="1:11" ht="15.75" customHeight="1">
      <c r="A941" s="37"/>
      <c r="B941" s="37"/>
      <c r="D941" s="37"/>
      <c r="E941" s="34"/>
      <c r="F941" s="34"/>
      <c r="G941" s="34"/>
      <c r="H941" s="38"/>
      <c r="I941" s="38"/>
      <c r="J941" s="38"/>
      <c r="K941" s="38"/>
    </row>
    <row r="942" spans="1:11" ht="15.75" customHeight="1">
      <c r="A942" s="37"/>
      <c r="B942" s="37"/>
      <c r="D942" s="37"/>
      <c r="E942" s="34"/>
      <c r="F942" s="34"/>
      <c r="G942" s="34"/>
      <c r="H942" s="38"/>
      <c r="I942" s="38"/>
      <c r="J942" s="38"/>
      <c r="K942" s="38"/>
    </row>
    <row r="943" spans="1:11" ht="15.75" customHeight="1">
      <c r="A943" s="37"/>
      <c r="B943" s="37"/>
      <c r="D943" s="37"/>
      <c r="E943" s="34"/>
      <c r="F943" s="34"/>
      <c r="G943" s="34"/>
      <c r="H943" s="38"/>
      <c r="I943" s="38"/>
      <c r="J943" s="38"/>
      <c r="K943" s="38"/>
    </row>
    <row r="944" spans="1:11" ht="15.75" customHeight="1">
      <c r="A944" s="37"/>
      <c r="B944" s="37"/>
      <c r="D944" s="37"/>
      <c r="E944" s="34"/>
      <c r="F944" s="34"/>
      <c r="G944" s="34"/>
      <c r="H944" s="38"/>
      <c r="I944" s="38"/>
      <c r="J944" s="38"/>
      <c r="K944" s="38"/>
    </row>
    <row r="945" spans="1:11" ht="15.75" customHeight="1">
      <c r="A945" s="37"/>
      <c r="B945" s="37"/>
      <c r="D945" s="37"/>
      <c r="E945" s="34"/>
      <c r="F945" s="34"/>
      <c r="G945" s="34"/>
      <c r="H945" s="38"/>
      <c r="I945" s="38"/>
      <c r="J945" s="38"/>
      <c r="K945" s="38"/>
    </row>
    <row r="946" spans="1:11" ht="15.75" customHeight="1">
      <c r="A946" s="37"/>
      <c r="B946" s="37"/>
      <c r="D946" s="37"/>
      <c r="E946" s="34"/>
      <c r="F946" s="34"/>
      <c r="G946" s="34"/>
      <c r="H946" s="38"/>
      <c r="I946" s="38"/>
      <c r="J946" s="38"/>
      <c r="K946" s="38"/>
    </row>
    <row r="947" spans="1:11" ht="15.75" customHeight="1">
      <c r="A947" s="37"/>
      <c r="B947" s="37"/>
      <c r="D947" s="37"/>
      <c r="E947" s="34"/>
      <c r="F947" s="34"/>
      <c r="G947" s="34"/>
      <c r="H947" s="38"/>
      <c r="I947" s="38"/>
      <c r="J947" s="38"/>
      <c r="K947" s="38"/>
    </row>
    <row r="948" spans="1:11" ht="15.75" customHeight="1">
      <c r="A948" s="37"/>
      <c r="B948" s="37"/>
      <c r="D948" s="37"/>
      <c r="E948" s="34"/>
      <c r="F948" s="34"/>
      <c r="G948" s="34"/>
      <c r="H948" s="38"/>
      <c r="I948" s="38"/>
      <c r="J948" s="38"/>
      <c r="K948" s="38"/>
    </row>
    <row r="949" spans="1:11" ht="15.75" customHeight="1">
      <c r="A949" s="37"/>
      <c r="B949" s="37"/>
      <c r="D949" s="37"/>
      <c r="E949" s="34"/>
      <c r="F949" s="34"/>
      <c r="G949" s="34"/>
      <c r="H949" s="38"/>
      <c r="I949" s="38"/>
      <c r="J949" s="38"/>
      <c r="K949" s="38"/>
    </row>
    <row r="950" spans="1:11" ht="15.75" customHeight="1">
      <c r="A950" s="37"/>
      <c r="B950" s="37"/>
      <c r="D950" s="37"/>
      <c r="E950" s="34"/>
      <c r="F950" s="34"/>
      <c r="G950" s="34"/>
      <c r="H950" s="38"/>
      <c r="I950" s="38"/>
      <c r="J950" s="38"/>
      <c r="K950" s="38"/>
    </row>
    <row r="951" spans="1:11" ht="15.75" customHeight="1">
      <c r="A951" s="37"/>
      <c r="B951" s="37"/>
      <c r="D951" s="37"/>
      <c r="E951" s="34"/>
      <c r="F951" s="34"/>
      <c r="G951" s="34"/>
      <c r="H951" s="38"/>
      <c r="I951" s="38"/>
      <c r="J951" s="38"/>
      <c r="K951" s="38"/>
    </row>
    <row r="952" spans="1:11" ht="15.75" customHeight="1">
      <c r="A952" s="37"/>
      <c r="B952" s="37"/>
      <c r="D952" s="37"/>
      <c r="E952" s="34"/>
      <c r="F952" s="34"/>
      <c r="G952" s="34"/>
      <c r="H952" s="38"/>
      <c r="I952" s="38"/>
      <c r="J952" s="38"/>
      <c r="K952" s="38"/>
    </row>
    <row r="953" spans="1:11" ht="15.75" customHeight="1">
      <c r="A953" s="37"/>
      <c r="B953" s="37"/>
      <c r="D953" s="37"/>
      <c r="E953" s="34"/>
      <c r="F953" s="34"/>
      <c r="G953" s="34"/>
      <c r="H953" s="38"/>
      <c r="I953" s="38"/>
      <c r="J953" s="38"/>
      <c r="K953" s="38"/>
    </row>
    <row r="954" spans="1:11" ht="15.75" customHeight="1">
      <c r="A954" s="37"/>
      <c r="B954" s="37"/>
      <c r="D954" s="37"/>
      <c r="E954" s="34"/>
      <c r="F954" s="34"/>
      <c r="G954" s="34"/>
      <c r="H954" s="38"/>
      <c r="I954" s="38"/>
      <c r="J954" s="38"/>
      <c r="K954" s="38"/>
    </row>
    <row r="955" spans="1:11" ht="15.75" customHeight="1">
      <c r="A955" s="37"/>
      <c r="B955" s="37"/>
      <c r="D955" s="37"/>
      <c r="E955" s="34"/>
      <c r="F955" s="34"/>
      <c r="G955" s="34"/>
      <c r="H955" s="38"/>
      <c r="I955" s="38"/>
      <c r="J955" s="38"/>
      <c r="K955" s="38"/>
    </row>
    <row r="956" spans="1:11" ht="15.75" customHeight="1">
      <c r="A956" s="37"/>
      <c r="B956" s="37"/>
      <c r="D956" s="37"/>
      <c r="E956" s="34"/>
      <c r="F956" s="34"/>
      <c r="G956" s="34"/>
      <c r="H956" s="38"/>
      <c r="I956" s="38"/>
      <c r="J956" s="38"/>
      <c r="K956" s="38"/>
    </row>
    <row r="957" spans="1:11" ht="15.75" customHeight="1">
      <c r="A957" s="37"/>
      <c r="B957" s="37"/>
      <c r="D957" s="37"/>
      <c r="E957" s="34"/>
      <c r="F957" s="34"/>
      <c r="G957" s="34"/>
      <c r="H957" s="38"/>
      <c r="I957" s="38"/>
      <c r="J957" s="38"/>
      <c r="K957" s="38"/>
    </row>
    <row r="958" spans="1:11" ht="15.75" customHeight="1">
      <c r="A958" s="37"/>
      <c r="B958" s="37"/>
      <c r="D958" s="37"/>
      <c r="E958" s="34"/>
      <c r="F958" s="34"/>
      <c r="G958" s="34"/>
      <c r="H958" s="38"/>
      <c r="I958" s="38"/>
      <c r="J958" s="38"/>
      <c r="K958" s="38"/>
    </row>
    <row r="959" spans="1:11" ht="15.75" customHeight="1">
      <c r="A959" s="37"/>
      <c r="B959" s="37"/>
      <c r="D959" s="37"/>
      <c r="E959" s="34"/>
      <c r="F959" s="34"/>
      <c r="G959" s="34"/>
      <c r="H959" s="38"/>
      <c r="I959" s="38"/>
      <c r="J959" s="38"/>
      <c r="K959" s="38"/>
    </row>
    <row r="960" spans="1:11" ht="15.75" customHeight="1">
      <c r="A960" s="37"/>
      <c r="B960" s="37"/>
      <c r="D960" s="37"/>
      <c r="E960" s="34"/>
      <c r="F960" s="34"/>
      <c r="G960" s="34"/>
      <c r="H960" s="38"/>
      <c r="I960" s="38"/>
      <c r="J960" s="38"/>
      <c r="K960" s="38"/>
    </row>
    <row r="961" spans="1:11" ht="15.75" customHeight="1">
      <c r="A961" s="37"/>
      <c r="B961" s="37"/>
      <c r="D961" s="37"/>
      <c r="E961" s="34"/>
      <c r="F961" s="34"/>
      <c r="G961" s="34"/>
      <c r="H961" s="38"/>
      <c r="I961" s="38"/>
      <c r="J961" s="38"/>
      <c r="K961" s="38"/>
    </row>
    <row r="962" spans="1:11" ht="15.75" customHeight="1">
      <c r="A962" s="37"/>
      <c r="B962" s="37"/>
      <c r="D962" s="37"/>
      <c r="E962" s="34"/>
      <c r="F962" s="34"/>
      <c r="G962" s="34"/>
      <c r="H962" s="38"/>
      <c r="I962" s="38"/>
      <c r="J962" s="38"/>
      <c r="K962" s="38"/>
    </row>
    <row r="963" spans="1:11" ht="15.75" customHeight="1">
      <c r="A963" s="37"/>
      <c r="B963" s="37"/>
      <c r="D963" s="37"/>
      <c r="E963" s="34"/>
      <c r="F963" s="34"/>
      <c r="G963" s="34"/>
      <c r="H963" s="38"/>
      <c r="I963" s="38"/>
      <c r="J963" s="38"/>
      <c r="K963" s="38"/>
    </row>
    <row r="964" spans="1:11" ht="15.75" customHeight="1">
      <c r="A964" s="37"/>
      <c r="B964" s="37"/>
      <c r="D964" s="37"/>
      <c r="E964" s="34"/>
      <c r="F964" s="34"/>
      <c r="G964" s="34"/>
      <c r="H964" s="38"/>
      <c r="I964" s="38"/>
      <c r="J964" s="38"/>
      <c r="K964" s="38"/>
    </row>
    <row r="965" spans="1:11" ht="15.75" customHeight="1">
      <c r="A965" s="37"/>
      <c r="B965" s="37"/>
      <c r="D965" s="37"/>
      <c r="E965" s="34"/>
      <c r="F965" s="34"/>
      <c r="G965" s="34"/>
      <c r="H965" s="38"/>
      <c r="I965" s="38"/>
      <c r="J965" s="38"/>
      <c r="K965" s="38"/>
    </row>
    <row r="966" spans="1:11" ht="15.75" customHeight="1">
      <c r="A966" s="37"/>
      <c r="B966" s="37"/>
      <c r="D966" s="37"/>
      <c r="E966" s="34"/>
      <c r="F966" s="34"/>
      <c r="G966" s="34"/>
      <c r="H966" s="38"/>
      <c r="I966" s="38"/>
      <c r="J966" s="38"/>
      <c r="K966" s="38"/>
    </row>
    <row r="967" spans="1:11" ht="15.75" customHeight="1">
      <c r="A967" s="37"/>
      <c r="B967" s="37"/>
      <c r="D967" s="37"/>
      <c r="E967" s="34"/>
      <c r="F967" s="34"/>
      <c r="G967" s="34"/>
      <c r="H967" s="38"/>
      <c r="I967" s="38"/>
      <c r="J967" s="38"/>
      <c r="K967" s="38"/>
    </row>
    <row r="968" spans="1:11" ht="15.75" customHeight="1">
      <c r="A968" s="37"/>
      <c r="B968" s="37"/>
      <c r="D968" s="37"/>
      <c r="E968" s="34"/>
      <c r="F968" s="34"/>
      <c r="G968" s="34"/>
      <c r="H968" s="38"/>
      <c r="I968" s="38"/>
      <c r="J968" s="38"/>
      <c r="K968" s="38"/>
    </row>
    <row r="969" spans="1:11" ht="15.75" customHeight="1">
      <c r="A969" s="37"/>
      <c r="B969" s="37"/>
      <c r="D969" s="37"/>
      <c r="E969" s="34"/>
      <c r="F969" s="34"/>
      <c r="G969" s="34"/>
      <c r="H969" s="38"/>
      <c r="I969" s="38"/>
      <c r="J969" s="38"/>
      <c r="K969" s="38"/>
    </row>
    <row r="970" spans="1:11" ht="15.75" customHeight="1">
      <c r="A970" s="37"/>
      <c r="B970" s="37"/>
      <c r="D970" s="37"/>
      <c r="E970" s="34"/>
      <c r="F970" s="34"/>
      <c r="G970" s="34"/>
      <c r="H970" s="38"/>
      <c r="I970" s="38"/>
      <c r="J970" s="38"/>
      <c r="K970" s="38"/>
    </row>
    <row r="971" spans="1:11" ht="15.75" customHeight="1">
      <c r="A971" s="37"/>
      <c r="B971" s="37"/>
      <c r="D971" s="37"/>
      <c r="E971" s="34"/>
      <c r="F971" s="34"/>
      <c r="G971" s="34"/>
      <c r="H971" s="38"/>
      <c r="I971" s="38"/>
      <c r="J971" s="38"/>
      <c r="K971" s="38"/>
    </row>
    <row r="972" spans="1:11" ht="15.75" customHeight="1">
      <c r="A972" s="37"/>
      <c r="B972" s="37"/>
      <c r="D972" s="37"/>
      <c r="E972" s="34"/>
      <c r="F972" s="34"/>
      <c r="G972" s="34"/>
      <c r="H972" s="38"/>
      <c r="I972" s="38"/>
      <c r="J972" s="38"/>
      <c r="K972" s="38"/>
    </row>
    <row r="973" spans="1:11" ht="15.75" customHeight="1">
      <c r="A973" s="37"/>
      <c r="B973" s="37"/>
      <c r="D973" s="37"/>
      <c r="E973" s="34"/>
      <c r="F973" s="34"/>
      <c r="G973" s="34"/>
      <c r="H973" s="38"/>
      <c r="I973" s="38"/>
      <c r="J973" s="38"/>
      <c r="K973" s="38"/>
    </row>
    <row r="974" spans="1:11" ht="15.75" customHeight="1">
      <c r="A974" s="37"/>
      <c r="B974" s="37"/>
      <c r="D974" s="37"/>
      <c r="E974" s="34"/>
      <c r="F974" s="34"/>
      <c r="G974" s="34"/>
      <c r="H974" s="38"/>
      <c r="I974" s="38"/>
      <c r="J974" s="38"/>
      <c r="K974" s="38"/>
    </row>
    <row r="975" spans="1:11" ht="15.75" customHeight="1">
      <c r="A975" s="37"/>
      <c r="B975" s="37"/>
      <c r="D975" s="37"/>
      <c r="E975" s="34"/>
      <c r="F975" s="34"/>
      <c r="G975" s="34"/>
      <c r="H975" s="38"/>
      <c r="I975" s="38"/>
      <c r="J975" s="38"/>
      <c r="K975" s="38"/>
    </row>
    <row r="976" spans="1:11" ht="15.75" customHeight="1">
      <c r="A976" s="37"/>
      <c r="B976" s="37"/>
      <c r="D976" s="37"/>
      <c r="E976" s="34"/>
      <c r="F976" s="34"/>
      <c r="G976" s="34"/>
      <c r="H976" s="38"/>
      <c r="I976" s="38"/>
      <c r="J976" s="38"/>
      <c r="K976" s="38"/>
    </row>
    <row r="977" spans="1:11" ht="15.75" customHeight="1">
      <c r="A977" s="37"/>
      <c r="B977" s="37"/>
      <c r="D977" s="37"/>
      <c r="E977" s="34"/>
      <c r="F977" s="34"/>
      <c r="G977" s="34"/>
      <c r="H977" s="38"/>
      <c r="I977" s="38"/>
      <c r="J977" s="38"/>
      <c r="K977" s="38"/>
    </row>
    <row r="978" spans="1:11" ht="15.75" customHeight="1">
      <c r="A978" s="37"/>
      <c r="B978" s="37"/>
      <c r="D978" s="37"/>
      <c r="E978" s="34"/>
      <c r="F978" s="34"/>
      <c r="G978" s="34"/>
      <c r="H978" s="38"/>
      <c r="I978" s="38"/>
      <c r="J978" s="38"/>
      <c r="K978" s="38"/>
    </row>
    <row r="979" spans="1:11" ht="15.75" customHeight="1">
      <c r="A979" s="37"/>
      <c r="B979" s="37"/>
      <c r="D979" s="37"/>
      <c r="E979" s="34"/>
      <c r="F979" s="34"/>
      <c r="G979" s="34"/>
      <c r="H979" s="38"/>
      <c r="I979" s="38"/>
      <c r="J979" s="38"/>
      <c r="K979" s="38"/>
    </row>
    <row r="980" spans="1:11" ht="15.75" customHeight="1">
      <c r="A980" s="37"/>
      <c r="B980" s="37"/>
      <c r="D980" s="37"/>
      <c r="E980" s="34"/>
      <c r="F980" s="34"/>
      <c r="G980" s="34"/>
      <c r="H980" s="38"/>
      <c r="I980" s="38"/>
      <c r="J980" s="38"/>
      <c r="K980" s="38"/>
    </row>
    <row r="981" spans="1:11" ht="15.75" customHeight="1">
      <c r="A981" s="37"/>
      <c r="B981" s="37"/>
      <c r="D981" s="37"/>
      <c r="E981" s="34"/>
      <c r="F981" s="34"/>
      <c r="G981" s="34"/>
      <c r="H981" s="38"/>
      <c r="I981" s="38"/>
      <c r="J981" s="38"/>
      <c r="K981" s="38"/>
    </row>
    <row r="982" spans="1:11" ht="15.75" customHeight="1">
      <c r="A982" s="37"/>
      <c r="B982" s="37"/>
      <c r="D982" s="37"/>
      <c r="E982" s="34"/>
      <c r="F982" s="34"/>
      <c r="G982" s="34"/>
      <c r="H982" s="38"/>
      <c r="I982" s="38"/>
      <c r="J982" s="38"/>
      <c r="K982" s="38"/>
    </row>
    <row r="983" spans="1:11" ht="15.75" customHeight="1">
      <c r="A983" s="37"/>
      <c r="B983" s="37"/>
      <c r="D983" s="37"/>
      <c r="E983" s="34"/>
      <c r="F983" s="34"/>
      <c r="G983" s="34"/>
      <c r="H983" s="38"/>
      <c r="I983" s="38"/>
      <c r="J983" s="38"/>
      <c r="K983" s="38"/>
    </row>
    <row r="984" spans="1:11" ht="15.75" customHeight="1">
      <c r="A984" s="37"/>
      <c r="B984" s="37"/>
      <c r="D984" s="37"/>
      <c r="E984" s="34"/>
      <c r="F984" s="34"/>
      <c r="G984" s="34"/>
      <c r="H984" s="38"/>
      <c r="I984" s="38"/>
      <c r="J984" s="38"/>
      <c r="K984" s="38"/>
    </row>
    <row r="985" spans="1:11" ht="15.75" customHeight="1">
      <c r="A985" s="37"/>
      <c r="B985" s="37"/>
      <c r="D985" s="37"/>
      <c r="E985" s="34"/>
      <c r="F985" s="34"/>
      <c r="G985" s="34"/>
      <c r="H985" s="38"/>
      <c r="I985" s="38"/>
      <c r="J985" s="38"/>
      <c r="K985" s="38"/>
    </row>
    <row r="986" spans="1:11" ht="15.75" customHeight="1">
      <c r="A986" s="37"/>
      <c r="B986" s="37"/>
      <c r="D986" s="37"/>
      <c r="E986" s="34"/>
      <c r="F986" s="34"/>
      <c r="G986" s="34"/>
      <c r="H986" s="38"/>
      <c r="I986" s="38"/>
      <c r="J986" s="38"/>
      <c r="K986" s="38"/>
    </row>
    <row r="987" spans="1:11" ht="15.75" customHeight="1">
      <c r="A987" s="37"/>
      <c r="B987" s="37"/>
      <c r="D987" s="37"/>
      <c r="E987" s="34"/>
      <c r="F987" s="34"/>
      <c r="G987" s="34"/>
      <c r="H987" s="38"/>
      <c r="I987" s="38"/>
      <c r="J987" s="38"/>
      <c r="K987" s="38"/>
    </row>
    <row r="988" spans="1:11" ht="15.75" customHeight="1">
      <c r="A988" s="37"/>
      <c r="B988" s="37"/>
      <c r="D988" s="37"/>
      <c r="E988" s="34"/>
      <c r="F988" s="34"/>
      <c r="G988" s="34"/>
      <c r="H988" s="38"/>
      <c r="I988" s="38"/>
      <c r="J988" s="38"/>
      <c r="K988" s="38"/>
    </row>
    <row r="989" spans="1:11" ht="15.75" customHeight="1">
      <c r="A989" s="37"/>
      <c r="B989" s="37"/>
      <c r="D989" s="37"/>
      <c r="E989" s="34"/>
      <c r="F989" s="34"/>
      <c r="G989" s="34"/>
      <c r="H989" s="38"/>
      <c r="I989" s="38"/>
      <c r="J989" s="38"/>
      <c r="K989" s="38"/>
    </row>
    <row r="990" spans="1:11" ht="15.75" customHeight="1">
      <c r="A990" s="37"/>
      <c r="B990" s="37"/>
      <c r="D990" s="37"/>
      <c r="E990" s="34"/>
      <c r="F990" s="34"/>
      <c r="G990" s="34"/>
      <c r="H990" s="38"/>
      <c r="I990" s="38"/>
      <c r="J990" s="38"/>
      <c r="K990" s="38"/>
    </row>
    <row r="991" spans="1:11" ht="15.75" customHeight="1">
      <c r="A991" s="37"/>
      <c r="B991" s="37"/>
      <c r="D991" s="37"/>
      <c r="E991" s="34"/>
      <c r="F991" s="34"/>
      <c r="G991" s="34"/>
      <c r="H991" s="38"/>
      <c r="I991" s="38"/>
      <c r="J991" s="38"/>
      <c r="K991" s="38"/>
    </row>
    <row r="992" spans="1:11" ht="15.75" customHeight="1">
      <c r="A992" s="37"/>
      <c r="B992" s="37"/>
      <c r="D992" s="37"/>
      <c r="E992" s="34"/>
      <c r="F992" s="34"/>
      <c r="G992" s="34"/>
      <c r="H992" s="38"/>
      <c r="I992" s="38"/>
      <c r="J992" s="38"/>
      <c r="K992" s="38"/>
    </row>
    <row r="993" spans="1:11" ht="15.75" customHeight="1">
      <c r="A993" s="37"/>
      <c r="B993" s="37"/>
      <c r="D993" s="37"/>
      <c r="E993" s="34"/>
      <c r="F993" s="34"/>
      <c r="G993" s="34"/>
      <c r="H993" s="38"/>
      <c r="I993" s="38"/>
      <c r="J993" s="38"/>
      <c r="K993" s="38"/>
    </row>
    <row r="994" spans="1:11" ht="15.75" customHeight="1">
      <c r="A994" s="37"/>
      <c r="B994" s="37"/>
      <c r="D994" s="37"/>
      <c r="E994" s="34"/>
      <c r="F994" s="34"/>
      <c r="G994" s="34"/>
      <c r="H994" s="38"/>
      <c r="I994" s="38"/>
      <c r="J994" s="38"/>
      <c r="K994" s="38"/>
    </row>
    <row r="995" spans="1:11" ht="15.75" customHeight="1">
      <c r="A995" s="37"/>
      <c r="B995" s="37"/>
      <c r="D995" s="37"/>
      <c r="E995" s="34"/>
      <c r="F995" s="34"/>
      <c r="G995" s="34"/>
      <c r="H995" s="38"/>
      <c r="I995" s="38"/>
      <c r="J995" s="38"/>
      <c r="K995" s="38"/>
    </row>
    <row r="996" spans="1:11" ht="15.75" customHeight="1">
      <c r="A996" s="37"/>
      <c r="B996" s="37"/>
      <c r="D996" s="37"/>
      <c r="E996" s="34"/>
      <c r="F996" s="34"/>
      <c r="G996" s="34"/>
      <c r="H996" s="38"/>
      <c r="I996" s="38"/>
      <c r="J996" s="38"/>
      <c r="K996" s="38"/>
    </row>
    <row r="997" spans="1:11" ht="15.75" customHeight="1">
      <c r="A997" s="37"/>
      <c r="B997" s="37"/>
      <c r="D997" s="37"/>
      <c r="E997" s="34"/>
      <c r="F997" s="34"/>
      <c r="G997" s="34"/>
      <c r="H997" s="38"/>
      <c r="I997" s="38"/>
      <c r="J997" s="38"/>
      <c r="K997" s="38"/>
    </row>
    <row r="998" spans="1:11" ht="15.75" customHeight="1">
      <c r="A998" s="37"/>
      <c r="B998" s="37"/>
      <c r="D998" s="37"/>
      <c r="E998" s="34"/>
      <c r="F998" s="34"/>
      <c r="G998" s="34"/>
      <c r="H998" s="38"/>
      <c r="I998" s="38"/>
      <c r="J998" s="38"/>
      <c r="K998" s="38"/>
    </row>
    <row r="999" spans="1:11" ht="15.75" customHeight="1">
      <c r="A999" s="37"/>
      <c r="B999" s="37"/>
      <c r="D999" s="37"/>
      <c r="E999" s="34"/>
      <c r="F999" s="34"/>
      <c r="G999" s="34"/>
      <c r="H999" s="38"/>
      <c r="I999" s="38"/>
      <c r="J999" s="38"/>
      <c r="K999" s="38"/>
    </row>
  </sheetData>
  <mergeCells count="20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A47:I47"/>
    <mergeCell ref="A48:A49"/>
    <mergeCell ref="B48:B49"/>
    <mergeCell ref="C48:C49"/>
    <mergeCell ref="D48:D49"/>
    <mergeCell ref="E48:E49"/>
    <mergeCell ref="F48:F49"/>
    <mergeCell ref="G48:H48"/>
    <mergeCell ref="I48:I49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14"/>
  <sheetViews>
    <sheetView topLeftCell="A44" workbookViewId="0">
      <selection activeCell="C44" sqref="C44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39.28515625" style="27" bestFit="1" customWidth="1"/>
    <col min="4" max="4" width="42.85546875" style="27" customWidth="1"/>
    <col min="5" max="5" width="14.85546875" style="27" customWidth="1"/>
    <col min="6" max="7" width="14.140625" style="27" customWidth="1"/>
    <col min="8" max="8" width="14.42578125" style="27" customWidth="1"/>
    <col min="9" max="9" width="16" style="27" customWidth="1"/>
    <col min="10" max="10" width="13" style="27" customWidth="1"/>
    <col min="11" max="11" width="17.85546875" style="27" customWidth="1"/>
    <col min="12" max="12" width="8.7109375" style="27" customWidth="1"/>
    <col min="13" max="13" width="12.140625" style="27" customWidth="1"/>
    <col min="14" max="27" width="8.7109375" style="27" customWidth="1"/>
    <col min="28" max="16384" width="14.42578125" style="27"/>
  </cols>
  <sheetData>
    <row r="1" spans="1:11" ht="47.25" customHeight="1">
      <c r="A1" s="210" t="s">
        <v>371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ht="28.5" customHeight="1">
      <c r="A3" s="214" t="s">
        <v>3</v>
      </c>
      <c r="B3" s="214" t="s">
        <v>4</v>
      </c>
      <c r="C3" s="214" t="s">
        <v>5</v>
      </c>
      <c r="D3" s="214" t="s">
        <v>6</v>
      </c>
      <c r="E3" s="216" t="s">
        <v>167</v>
      </c>
      <c r="F3" s="216" t="s">
        <v>168</v>
      </c>
      <c r="G3" s="216" t="s">
        <v>300</v>
      </c>
      <c r="H3" s="217" t="s">
        <v>169</v>
      </c>
      <c r="I3" s="213"/>
      <c r="J3" s="218"/>
      <c r="K3" s="216" t="s">
        <v>170</v>
      </c>
    </row>
    <row r="4" spans="1:11" ht="28.5" customHeight="1">
      <c r="A4" s="215"/>
      <c r="B4" s="215"/>
      <c r="C4" s="215"/>
      <c r="D4" s="215"/>
      <c r="E4" s="215"/>
      <c r="F4" s="215"/>
      <c r="G4" s="215"/>
      <c r="H4" s="28" t="s">
        <v>171</v>
      </c>
      <c r="I4" s="28" t="s">
        <v>172</v>
      </c>
      <c r="J4" s="29" t="s">
        <v>173</v>
      </c>
      <c r="K4" s="215"/>
    </row>
    <row r="5" spans="1:11" ht="28.5" customHeight="1">
      <c r="A5" s="30" t="s">
        <v>330</v>
      </c>
      <c r="B5" s="30">
        <v>169</v>
      </c>
      <c r="C5" s="31" t="s">
        <v>71</v>
      </c>
      <c r="D5" s="31" t="s">
        <v>331</v>
      </c>
      <c r="E5" s="32">
        <v>14552.59</v>
      </c>
      <c r="F5" s="32">
        <v>0</v>
      </c>
      <c r="G5" s="32">
        <v>0</v>
      </c>
      <c r="H5" s="33">
        <v>876.95</v>
      </c>
      <c r="I5" s="33">
        <v>2719.43</v>
      </c>
      <c r="J5" s="33">
        <v>0</v>
      </c>
      <c r="K5" s="98">
        <f>E5+F5-H5-I5-J5</f>
        <v>10956.21</v>
      </c>
    </row>
    <row r="6" spans="1:11" ht="27.75" customHeight="1">
      <c r="A6" s="30" t="s">
        <v>230</v>
      </c>
      <c r="B6" s="30">
        <v>149</v>
      </c>
      <c r="C6" s="31" t="s">
        <v>43</v>
      </c>
      <c r="D6" s="31" t="s">
        <v>44</v>
      </c>
      <c r="E6" s="32">
        <v>15054.4</v>
      </c>
      <c r="F6" s="32">
        <v>0</v>
      </c>
      <c r="G6" s="32">
        <v>0</v>
      </c>
      <c r="H6" s="33">
        <v>876.95</v>
      </c>
      <c r="I6" s="33">
        <v>2909.56</v>
      </c>
      <c r="J6" s="33">
        <v>0</v>
      </c>
      <c r="K6" s="98">
        <f>E6+F6-H6-I6-J6</f>
        <v>11267.89</v>
      </c>
    </row>
    <row r="7" spans="1:11" ht="27.75" customHeight="1">
      <c r="A7" s="30" t="s">
        <v>277</v>
      </c>
      <c r="B7" s="30">
        <v>159</v>
      </c>
      <c r="C7" s="31" t="s">
        <v>43</v>
      </c>
      <c r="D7" s="31" t="s">
        <v>131</v>
      </c>
      <c r="E7" s="32">
        <v>15054.4</v>
      </c>
      <c r="F7" s="32">
        <v>0</v>
      </c>
      <c r="G7" s="32">
        <v>0</v>
      </c>
      <c r="H7" s="33">
        <v>876.95</v>
      </c>
      <c r="I7" s="33">
        <v>3013.84</v>
      </c>
      <c r="J7" s="33">
        <v>0</v>
      </c>
      <c r="K7" s="98">
        <f t="shared" ref="K7:K60" si="0">E7+F7-H7-I7-J7</f>
        <v>11163.609999999999</v>
      </c>
    </row>
    <row r="8" spans="1:11" ht="27" customHeight="1">
      <c r="A8" s="30" t="s">
        <v>25</v>
      </c>
      <c r="B8" s="30">
        <v>102</v>
      </c>
      <c r="C8" s="31" t="s">
        <v>26</v>
      </c>
      <c r="D8" s="31" t="s">
        <v>27</v>
      </c>
      <c r="E8" s="32">
        <v>9483.66</v>
      </c>
      <c r="F8" s="32">
        <v>0</v>
      </c>
      <c r="G8" s="32">
        <v>0</v>
      </c>
      <c r="H8" s="33">
        <v>876.95</v>
      </c>
      <c r="I8" s="33">
        <v>1429.75</v>
      </c>
      <c r="J8" s="33">
        <v>0</v>
      </c>
      <c r="K8" s="98">
        <f t="shared" si="0"/>
        <v>7176.9599999999991</v>
      </c>
    </row>
    <row r="9" spans="1:11" ht="27" customHeight="1">
      <c r="A9" s="30" t="s">
        <v>30</v>
      </c>
      <c r="B9" s="30">
        <v>91</v>
      </c>
      <c r="C9" s="31" t="s">
        <v>21</v>
      </c>
      <c r="D9" s="31" t="s">
        <v>31</v>
      </c>
      <c r="E9" s="32">
        <v>9483.66</v>
      </c>
      <c r="F9" s="32">
        <v>0</v>
      </c>
      <c r="G9" s="32">
        <v>0</v>
      </c>
      <c r="H9" s="33">
        <v>876.95</v>
      </c>
      <c r="I9" s="33">
        <v>1325.47</v>
      </c>
      <c r="J9" s="33">
        <v>0</v>
      </c>
      <c r="K9" s="98">
        <f t="shared" si="0"/>
        <v>7281.2399999999989</v>
      </c>
    </row>
    <row r="10" spans="1:11" ht="27" customHeight="1">
      <c r="A10" s="30" t="s">
        <v>34</v>
      </c>
      <c r="B10" s="30">
        <v>33</v>
      </c>
      <c r="C10" s="31" t="s">
        <v>21</v>
      </c>
      <c r="D10" s="31" t="s">
        <v>22</v>
      </c>
      <c r="E10" s="32">
        <v>9483.66</v>
      </c>
      <c r="F10" s="32">
        <v>0</v>
      </c>
      <c r="G10" s="32">
        <v>0</v>
      </c>
      <c r="H10" s="33">
        <v>876.95</v>
      </c>
      <c r="I10" s="33">
        <v>1429.75</v>
      </c>
      <c r="J10" s="33">
        <v>0</v>
      </c>
      <c r="K10" s="98">
        <f t="shared" si="0"/>
        <v>7176.9599999999991</v>
      </c>
    </row>
    <row r="11" spans="1:11" ht="27" customHeight="1">
      <c r="A11" s="30" t="s">
        <v>37</v>
      </c>
      <c r="B11" s="30">
        <v>83</v>
      </c>
      <c r="C11" s="31" t="s">
        <v>38</v>
      </c>
      <c r="D11" s="31" t="s">
        <v>39</v>
      </c>
      <c r="E11" s="32">
        <v>5530.75</v>
      </c>
      <c r="F11" s="32">
        <f>368.71+1106.15</f>
        <v>1474.8600000000001</v>
      </c>
      <c r="G11" s="32">
        <v>0</v>
      </c>
      <c r="H11" s="33">
        <v>600.21</v>
      </c>
      <c r="I11" s="33">
        <v>333.96</v>
      </c>
      <c r="J11" s="33">
        <v>549.69000000000005</v>
      </c>
      <c r="K11" s="98">
        <f t="shared" si="0"/>
        <v>5521.75</v>
      </c>
    </row>
    <row r="12" spans="1:11" ht="27" customHeight="1">
      <c r="A12" s="30" t="s">
        <v>372</v>
      </c>
      <c r="B12" s="30">
        <v>172</v>
      </c>
      <c r="C12" s="31" t="s">
        <v>63</v>
      </c>
      <c r="D12" s="31" t="s">
        <v>56</v>
      </c>
      <c r="E12" s="32">
        <v>2298.9299999999998</v>
      </c>
      <c r="F12" s="32">
        <v>0</v>
      </c>
      <c r="G12" s="32">
        <v>0</v>
      </c>
      <c r="H12" s="33">
        <v>187.1</v>
      </c>
      <c r="I12" s="33">
        <v>0</v>
      </c>
      <c r="J12" s="33">
        <v>0</v>
      </c>
      <c r="K12" s="98">
        <f t="shared" si="0"/>
        <v>2111.83</v>
      </c>
    </row>
    <row r="13" spans="1:11" ht="27" customHeight="1">
      <c r="A13" s="30" t="s">
        <v>280</v>
      </c>
      <c r="B13" s="30">
        <v>162</v>
      </c>
      <c r="C13" s="31" t="s">
        <v>124</v>
      </c>
      <c r="D13" s="31" t="s">
        <v>124</v>
      </c>
      <c r="E13" s="32">
        <v>15054.4</v>
      </c>
      <c r="F13" s="32">
        <v>0</v>
      </c>
      <c r="G13" s="32">
        <v>0</v>
      </c>
      <c r="H13" s="33">
        <v>876.95</v>
      </c>
      <c r="I13" s="33">
        <v>2909.56</v>
      </c>
      <c r="J13" s="33">
        <v>0</v>
      </c>
      <c r="K13" s="98">
        <f t="shared" si="0"/>
        <v>11267.89</v>
      </c>
    </row>
    <row r="14" spans="1:11" ht="27" customHeight="1">
      <c r="A14" s="30" t="s">
        <v>46</v>
      </c>
      <c r="B14" s="30">
        <v>28</v>
      </c>
      <c r="C14" s="31" t="s">
        <v>21</v>
      </c>
      <c r="D14" s="31" t="s">
        <v>47</v>
      </c>
      <c r="E14" s="32">
        <v>9483.66</v>
      </c>
      <c r="F14" s="32">
        <v>0</v>
      </c>
      <c r="G14" s="32">
        <v>0</v>
      </c>
      <c r="H14" s="33">
        <v>876.95</v>
      </c>
      <c r="I14" s="33">
        <v>1325.47</v>
      </c>
      <c r="J14" s="33">
        <v>0</v>
      </c>
      <c r="K14" s="98">
        <f t="shared" si="0"/>
        <v>7281.2399999999989</v>
      </c>
    </row>
    <row r="15" spans="1:11" ht="27" customHeight="1">
      <c r="A15" s="30" t="s">
        <v>50</v>
      </c>
      <c r="B15" s="30">
        <v>134</v>
      </c>
      <c r="C15" s="31" t="s">
        <v>281</v>
      </c>
      <c r="D15" s="31" t="s">
        <v>52</v>
      </c>
      <c r="E15" s="32">
        <v>7268.44</v>
      </c>
      <c r="F15" s="32">
        <v>0</v>
      </c>
      <c r="G15" s="32">
        <v>0</v>
      </c>
      <c r="H15" s="33">
        <v>843.76</v>
      </c>
      <c r="I15" s="33">
        <v>829.76</v>
      </c>
      <c r="J15" s="33">
        <v>0</v>
      </c>
      <c r="K15" s="98">
        <f t="shared" si="0"/>
        <v>5594.9199999999992</v>
      </c>
    </row>
    <row r="16" spans="1:11" ht="27" customHeight="1">
      <c r="A16" s="30" t="s">
        <v>283</v>
      </c>
      <c r="B16" s="30">
        <v>161</v>
      </c>
      <c r="C16" s="31" t="s">
        <v>71</v>
      </c>
      <c r="D16" s="31" t="s">
        <v>108</v>
      </c>
      <c r="E16" s="32">
        <v>15054.4</v>
      </c>
      <c r="F16" s="32">
        <v>0</v>
      </c>
      <c r="G16" s="32">
        <v>0</v>
      </c>
      <c r="H16" s="33">
        <v>876.95</v>
      </c>
      <c r="I16" s="33">
        <v>3013.84</v>
      </c>
      <c r="J16" s="33">
        <v>0</v>
      </c>
      <c r="K16" s="98">
        <f t="shared" si="0"/>
        <v>11163.609999999999</v>
      </c>
    </row>
    <row r="17" spans="1:11" ht="27" customHeight="1">
      <c r="A17" s="30" t="s">
        <v>285</v>
      </c>
      <c r="B17" s="30">
        <v>164</v>
      </c>
      <c r="C17" s="31" t="s">
        <v>286</v>
      </c>
      <c r="D17" s="31" t="s">
        <v>287</v>
      </c>
      <c r="E17" s="32">
        <v>9483.66</v>
      </c>
      <c r="F17" s="32">
        <v>0</v>
      </c>
      <c r="G17" s="32">
        <v>0</v>
      </c>
      <c r="H17" s="33">
        <v>876.95</v>
      </c>
      <c r="I17" s="33">
        <v>1481.89</v>
      </c>
      <c r="J17" s="33">
        <v>0</v>
      </c>
      <c r="K17" s="98">
        <f t="shared" si="0"/>
        <v>7124.8199999999988</v>
      </c>
    </row>
    <row r="18" spans="1:11" ht="27" customHeight="1">
      <c r="A18" s="30" t="s">
        <v>55</v>
      </c>
      <c r="B18" s="30">
        <v>87</v>
      </c>
      <c r="C18" s="31" t="s">
        <v>21</v>
      </c>
      <c r="D18" s="31" t="s">
        <v>56</v>
      </c>
      <c r="E18" s="32">
        <f>3161.22</f>
        <v>3161.22</v>
      </c>
      <c r="F18" s="32">
        <f>2107.49+6322.44+632.24+1896.73+282.4</f>
        <v>11241.3</v>
      </c>
      <c r="G18" s="32">
        <v>0</v>
      </c>
      <c r="H18" s="33">
        <f>876.95+282.4</f>
        <v>1159.3499999999999</v>
      </c>
      <c r="I18" s="33">
        <f>1481.89+39.09</f>
        <v>1520.98</v>
      </c>
      <c r="J18" s="33">
        <v>0</v>
      </c>
      <c r="K18" s="98">
        <f t="shared" si="0"/>
        <v>11722.189999999999</v>
      </c>
    </row>
    <row r="19" spans="1:11" ht="27" customHeight="1">
      <c r="A19" s="30" t="s">
        <v>59</v>
      </c>
      <c r="B19" s="30">
        <v>110</v>
      </c>
      <c r="C19" s="31" t="s">
        <v>288</v>
      </c>
      <c r="D19" s="31" t="s">
        <v>52</v>
      </c>
      <c r="E19" s="32">
        <v>8180.69</v>
      </c>
      <c r="F19" s="32">
        <v>0</v>
      </c>
      <c r="G19" s="32">
        <v>0</v>
      </c>
      <c r="H19" s="33">
        <v>876.95</v>
      </c>
      <c r="I19" s="33">
        <v>1071.43</v>
      </c>
      <c r="J19" s="33">
        <v>0</v>
      </c>
      <c r="K19" s="98">
        <f t="shared" si="0"/>
        <v>6232.3099999999995</v>
      </c>
    </row>
    <row r="20" spans="1:11" ht="27" customHeight="1">
      <c r="A20" s="30" t="s">
        <v>335</v>
      </c>
      <c r="B20" s="30">
        <v>173</v>
      </c>
      <c r="C20" s="31" t="s">
        <v>63</v>
      </c>
      <c r="D20" s="31" t="s">
        <v>373</v>
      </c>
      <c r="E20" s="32">
        <v>2298.9299999999998</v>
      </c>
      <c r="F20" s="32">
        <v>0</v>
      </c>
      <c r="G20" s="32">
        <v>0</v>
      </c>
      <c r="H20" s="33">
        <v>187.1</v>
      </c>
      <c r="I20" s="33">
        <v>0</v>
      </c>
      <c r="J20" s="33">
        <v>0</v>
      </c>
      <c r="K20" s="98">
        <f t="shared" si="0"/>
        <v>2111.83</v>
      </c>
    </row>
    <row r="21" spans="1:11" ht="27" customHeight="1">
      <c r="A21" s="30" t="s">
        <v>338</v>
      </c>
      <c r="B21" s="30">
        <v>174</v>
      </c>
      <c r="C21" s="31" t="s">
        <v>63</v>
      </c>
      <c r="D21" s="31" t="s">
        <v>99</v>
      </c>
      <c r="E21" s="32">
        <v>2298.9299999999998</v>
      </c>
      <c r="F21" s="32">
        <v>0</v>
      </c>
      <c r="G21" s="32">
        <v>0</v>
      </c>
      <c r="H21" s="33">
        <v>187.1</v>
      </c>
      <c r="I21" s="33">
        <v>0</v>
      </c>
      <c r="J21" s="33">
        <v>0</v>
      </c>
      <c r="K21" s="98">
        <f t="shared" si="0"/>
        <v>2111.83</v>
      </c>
    </row>
    <row r="22" spans="1:11" ht="27" customHeight="1">
      <c r="A22" s="30" t="s">
        <v>232</v>
      </c>
      <c r="B22" s="30">
        <v>153</v>
      </c>
      <c r="C22" s="31" t="s">
        <v>233</v>
      </c>
      <c r="D22" s="31" t="s">
        <v>96</v>
      </c>
      <c r="E22" s="32">
        <v>15054.4</v>
      </c>
      <c r="F22" s="32">
        <v>0</v>
      </c>
      <c r="G22" s="32">
        <v>0</v>
      </c>
      <c r="H22" s="33">
        <v>876.95</v>
      </c>
      <c r="I22" s="33">
        <v>2961.7</v>
      </c>
      <c r="J22" s="33">
        <v>0</v>
      </c>
      <c r="K22" s="98">
        <f t="shared" si="0"/>
        <v>11215.75</v>
      </c>
    </row>
    <row r="23" spans="1:11" ht="27" customHeight="1">
      <c r="A23" s="30" t="s">
        <v>236</v>
      </c>
      <c r="B23" s="30">
        <v>150</v>
      </c>
      <c r="C23" s="31" t="s">
        <v>233</v>
      </c>
      <c r="D23" s="31" t="s">
        <v>96</v>
      </c>
      <c r="E23" s="32">
        <v>15054.4</v>
      </c>
      <c r="F23" s="32">
        <v>0</v>
      </c>
      <c r="G23" s="32">
        <v>942.73</v>
      </c>
      <c r="H23" s="33">
        <v>876.95</v>
      </c>
      <c r="I23" s="33">
        <v>3013.84</v>
      </c>
      <c r="J23" s="33">
        <v>0</v>
      </c>
      <c r="K23" s="98">
        <f t="shared" si="0"/>
        <v>11163.609999999999</v>
      </c>
    </row>
    <row r="24" spans="1:11" ht="27.75" customHeight="1">
      <c r="A24" s="30" t="s">
        <v>239</v>
      </c>
      <c r="B24" s="30">
        <v>152</v>
      </c>
      <c r="C24" s="31" t="s">
        <v>71</v>
      </c>
      <c r="D24" s="31" t="s">
        <v>121</v>
      </c>
      <c r="E24" s="32">
        <v>15054.4</v>
      </c>
      <c r="F24" s="32">
        <v>0</v>
      </c>
      <c r="G24" s="32">
        <v>505.46</v>
      </c>
      <c r="H24" s="33">
        <v>876.95</v>
      </c>
      <c r="I24" s="33">
        <v>2909.56</v>
      </c>
      <c r="J24" s="33">
        <v>0</v>
      </c>
      <c r="K24" s="98">
        <f t="shared" si="0"/>
        <v>11267.89</v>
      </c>
    </row>
    <row r="25" spans="1:11" ht="27.75" customHeight="1">
      <c r="A25" s="30" t="s">
        <v>241</v>
      </c>
      <c r="B25" s="30">
        <v>154</v>
      </c>
      <c r="C25" s="31" t="s">
        <v>242</v>
      </c>
      <c r="D25" s="31" t="s">
        <v>77</v>
      </c>
      <c r="E25" s="32">
        <f>9952.73+1870.61</f>
        <v>11823.34</v>
      </c>
      <c r="F25" s="32">
        <v>0</v>
      </c>
      <c r="G25" s="32">
        <v>0</v>
      </c>
      <c r="H25" s="33">
        <v>876.95</v>
      </c>
      <c r="I25" s="33">
        <v>2125.3000000000002</v>
      </c>
      <c r="J25" s="33">
        <v>0</v>
      </c>
      <c r="K25" s="98">
        <f t="shared" si="0"/>
        <v>8821.09</v>
      </c>
    </row>
    <row r="26" spans="1:11" ht="27.75" customHeight="1">
      <c r="A26" s="30" t="s">
        <v>340</v>
      </c>
      <c r="B26" s="30">
        <v>175</v>
      </c>
      <c r="C26" s="31" t="s">
        <v>63</v>
      </c>
      <c r="D26" s="31" t="s">
        <v>47</v>
      </c>
      <c r="E26" s="32">
        <v>2298.9299999999998</v>
      </c>
      <c r="F26" s="32">
        <v>0</v>
      </c>
      <c r="G26" s="32">
        <v>0</v>
      </c>
      <c r="H26" s="33">
        <v>187.1</v>
      </c>
      <c r="I26" s="33">
        <v>0</v>
      </c>
      <c r="J26" s="33">
        <v>0</v>
      </c>
      <c r="K26" s="98">
        <f t="shared" si="0"/>
        <v>2111.83</v>
      </c>
    </row>
    <row r="27" spans="1:11" ht="27.75" customHeight="1">
      <c r="A27" s="30" t="s">
        <v>343</v>
      </c>
      <c r="B27" s="30">
        <v>170</v>
      </c>
      <c r="C27" s="31" t="s">
        <v>321</v>
      </c>
      <c r="D27" s="31" t="s">
        <v>374</v>
      </c>
      <c r="E27" s="32">
        <v>13047.15</v>
      </c>
      <c r="F27" s="32">
        <v>0</v>
      </c>
      <c r="G27" s="32">
        <v>0</v>
      </c>
      <c r="H27" s="33">
        <v>876.95</v>
      </c>
      <c r="I27" s="33">
        <v>2461.85</v>
      </c>
      <c r="J27" s="33">
        <v>0</v>
      </c>
      <c r="K27" s="98">
        <f t="shared" si="0"/>
        <v>9708.3499999999985</v>
      </c>
    </row>
    <row r="28" spans="1:11" ht="27.75" customHeight="1">
      <c r="A28" s="30" t="s">
        <v>312</v>
      </c>
      <c r="B28" s="30">
        <v>166</v>
      </c>
      <c r="C28" s="31" t="s">
        <v>313</v>
      </c>
      <c r="D28" s="31" t="s">
        <v>47</v>
      </c>
      <c r="E28" s="32">
        <v>7486.49</v>
      </c>
      <c r="F28" s="32">
        <v>0</v>
      </c>
      <c r="G28" s="32">
        <v>0</v>
      </c>
      <c r="H28" s="33">
        <v>874.01</v>
      </c>
      <c r="I28" s="33">
        <v>881.33</v>
      </c>
      <c r="J28" s="33">
        <v>0</v>
      </c>
      <c r="K28" s="98">
        <f t="shared" si="0"/>
        <v>5731.15</v>
      </c>
    </row>
    <row r="29" spans="1:11" ht="27.75" customHeight="1">
      <c r="A29" s="30" t="s">
        <v>347</v>
      </c>
      <c r="B29" s="30">
        <v>171</v>
      </c>
      <c r="C29" s="31" t="s">
        <v>321</v>
      </c>
      <c r="D29" s="31" t="s">
        <v>314</v>
      </c>
      <c r="E29" s="32">
        <v>6021.76</v>
      </c>
      <c r="F29" s="32">
        <v>0</v>
      </c>
      <c r="G29" s="32">
        <v>0</v>
      </c>
      <c r="H29" s="33">
        <v>668.95</v>
      </c>
      <c r="I29" s="33">
        <v>482.79</v>
      </c>
      <c r="J29" s="33">
        <v>0</v>
      </c>
      <c r="K29" s="98">
        <f t="shared" si="0"/>
        <v>4870.0200000000004</v>
      </c>
    </row>
    <row r="30" spans="1:11" ht="27.75" customHeight="1">
      <c r="A30" s="30" t="s">
        <v>290</v>
      </c>
      <c r="B30" s="30">
        <v>165</v>
      </c>
      <c r="C30" s="31" t="s">
        <v>43</v>
      </c>
      <c r="D30" s="31" t="s">
        <v>314</v>
      </c>
      <c r="E30" s="32">
        <v>15054.4</v>
      </c>
      <c r="F30" s="32">
        <v>0</v>
      </c>
      <c r="G30" s="32">
        <v>0</v>
      </c>
      <c r="H30" s="33">
        <v>876.95</v>
      </c>
      <c r="I30" s="33">
        <v>2961.7</v>
      </c>
      <c r="J30" s="33">
        <v>0</v>
      </c>
      <c r="K30" s="98">
        <f t="shared" si="0"/>
        <v>11215.75</v>
      </c>
    </row>
    <row r="31" spans="1:11" ht="27" customHeight="1">
      <c r="A31" s="30" t="s">
        <v>79</v>
      </c>
      <c r="B31" s="30">
        <v>50</v>
      </c>
      <c r="C31" s="31" t="s">
        <v>26</v>
      </c>
      <c r="D31" s="35" t="s">
        <v>31</v>
      </c>
      <c r="E31" s="32">
        <f>7270.81+632.24</f>
        <v>7903.05</v>
      </c>
      <c r="F31" s="32">
        <f>92.85+557.82+1580.61+219.24</f>
        <v>2450.5199999999995</v>
      </c>
      <c r="G31" s="32">
        <v>0</v>
      </c>
      <c r="H31" s="33">
        <f>219.24+876.95</f>
        <v>1096.19</v>
      </c>
      <c r="I31" s="33">
        <f>408.77+1107.51</f>
        <v>1516.28</v>
      </c>
      <c r="J31" s="33">
        <v>0</v>
      </c>
      <c r="K31" s="98">
        <f t="shared" si="0"/>
        <v>7741.0999999999995</v>
      </c>
    </row>
    <row r="32" spans="1:11" ht="27" customHeight="1">
      <c r="A32" s="30" t="s">
        <v>245</v>
      </c>
      <c r="B32" s="30">
        <v>151</v>
      </c>
      <c r="C32" s="31" t="s">
        <v>71</v>
      </c>
      <c r="D32" s="35" t="s">
        <v>246</v>
      </c>
      <c r="E32" s="32">
        <v>15054.4</v>
      </c>
      <c r="F32" s="32">
        <v>0</v>
      </c>
      <c r="G32" s="32">
        <v>0</v>
      </c>
      <c r="H32" s="33">
        <v>876.95</v>
      </c>
      <c r="I32" s="33">
        <v>3013.84</v>
      </c>
      <c r="J32" s="33">
        <v>0</v>
      </c>
      <c r="K32" s="98">
        <f t="shared" si="0"/>
        <v>11163.609999999999</v>
      </c>
    </row>
    <row r="33" spans="1:11" ht="27" customHeight="1">
      <c r="A33" s="30" t="s">
        <v>316</v>
      </c>
      <c r="B33" s="30">
        <v>167</v>
      </c>
      <c r="C33" s="31" t="s">
        <v>63</v>
      </c>
      <c r="D33" s="35" t="s">
        <v>47</v>
      </c>
      <c r="E33" s="32">
        <v>6269.82</v>
      </c>
      <c r="F33" s="32">
        <v>0</v>
      </c>
      <c r="G33" s="32">
        <v>0</v>
      </c>
      <c r="H33" s="33">
        <v>703.68</v>
      </c>
      <c r="I33" s="33">
        <v>645.73</v>
      </c>
      <c r="J33" s="33">
        <v>0</v>
      </c>
      <c r="K33" s="98">
        <f t="shared" si="0"/>
        <v>4920.41</v>
      </c>
    </row>
    <row r="34" spans="1:11" ht="27" customHeight="1">
      <c r="A34" s="30" t="s">
        <v>82</v>
      </c>
      <c r="B34" s="30">
        <v>27</v>
      </c>
      <c r="C34" s="31" t="s">
        <v>26</v>
      </c>
      <c r="D34" s="31" t="s">
        <v>31</v>
      </c>
      <c r="E34" s="32">
        <v>9483.66</v>
      </c>
      <c r="F34" s="32">
        <v>0</v>
      </c>
      <c r="G34" s="32">
        <v>0</v>
      </c>
      <c r="H34" s="33">
        <v>876.95</v>
      </c>
      <c r="I34" s="33">
        <v>1429.75</v>
      </c>
      <c r="J34" s="33">
        <v>0</v>
      </c>
      <c r="K34" s="98">
        <f t="shared" si="0"/>
        <v>7176.9599999999991</v>
      </c>
    </row>
    <row r="35" spans="1:11" ht="27" customHeight="1">
      <c r="A35" s="30" t="s">
        <v>84</v>
      </c>
      <c r="B35" s="30">
        <v>65</v>
      </c>
      <c r="C35" s="31" t="s">
        <v>43</v>
      </c>
      <c r="D35" s="31" t="s">
        <v>314</v>
      </c>
      <c r="E35" s="32">
        <v>15054.4</v>
      </c>
      <c r="F35" s="32">
        <v>0</v>
      </c>
      <c r="G35" s="32">
        <v>0</v>
      </c>
      <c r="H35" s="33">
        <v>876.95</v>
      </c>
      <c r="I35" s="33">
        <v>2961.7</v>
      </c>
      <c r="J35" s="33">
        <v>0</v>
      </c>
      <c r="K35" s="98">
        <f>E35+F35-H35-I35-J35</f>
        <v>11215.75</v>
      </c>
    </row>
    <row r="36" spans="1:11" ht="27" customHeight="1">
      <c r="A36" s="30" t="s">
        <v>349</v>
      </c>
      <c r="B36" s="30">
        <v>176</v>
      </c>
      <c r="C36" s="31" t="s">
        <v>63</v>
      </c>
      <c r="D36" s="31" t="s">
        <v>22</v>
      </c>
      <c r="E36" s="32">
        <v>2298.9299999999998</v>
      </c>
      <c r="F36" s="32">
        <v>0</v>
      </c>
      <c r="G36" s="32">
        <v>0</v>
      </c>
      <c r="H36" s="33">
        <v>187.1</v>
      </c>
      <c r="I36" s="33">
        <v>0</v>
      </c>
      <c r="J36" s="33">
        <v>0</v>
      </c>
      <c r="K36" s="98">
        <f>E36+F36-H36-I36-J36</f>
        <v>2111.83</v>
      </c>
    </row>
    <row r="37" spans="1:11" ht="27" customHeight="1">
      <c r="A37" s="30" t="s">
        <v>318</v>
      </c>
      <c r="B37" s="30">
        <v>168</v>
      </c>
      <c r="C37" s="31" t="s">
        <v>71</v>
      </c>
      <c r="D37" s="31" t="s">
        <v>121</v>
      </c>
      <c r="E37" s="32">
        <v>15054.4</v>
      </c>
      <c r="F37" s="32">
        <v>0</v>
      </c>
      <c r="G37" s="32">
        <v>788.19</v>
      </c>
      <c r="H37" s="33">
        <v>876.95</v>
      </c>
      <c r="I37" s="33">
        <v>2857.43</v>
      </c>
      <c r="J37" s="33">
        <v>0</v>
      </c>
      <c r="K37" s="98">
        <f>E37+F37-H37-I37-J37</f>
        <v>11320.019999999999</v>
      </c>
    </row>
    <row r="38" spans="1:11" ht="27" customHeight="1">
      <c r="A38" s="30" t="s">
        <v>93</v>
      </c>
      <c r="B38" s="30">
        <v>135</v>
      </c>
      <c r="C38" s="31" t="s">
        <v>21</v>
      </c>
      <c r="D38" s="31" t="s">
        <v>31</v>
      </c>
      <c r="E38" s="32">
        <v>9483.66</v>
      </c>
      <c r="F38" s="32">
        <v>0</v>
      </c>
      <c r="G38" s="32">
        <v>0</v>
      </c>
      <c r="H38" s="33">
        <v>876.95</v>
      </c>
      <c r="I38" s="33">
        <v>1429.75</v>
      </c>
      <c r="J38" s="33">
        <v>0</v>
      </c>
      <c r="K38" s="98">
        <f>E38+F38-H38-I38-J38</f>
        <v>7176.9599999999991</v>
      </c>
    </row>
    <row r="39" spans="1:11" ht="27" customHeight="1">
      <c r="A39" s="30" t="s">
        <v>351</v>
      </c>
      <c r="B39" s="30">
        <v>177</v>
      </c>
      <c r="C39" s="31" t="s">
        <v>375</v>
      </c>
      <c r="D39" s="31" t="s">
        <v>352</v>
      </c>
      <c r="E39" s="32">
        <v>2298.9299999999998</v>
      </c>
      <c r="F39" s="32">
        <v>0</v>
      </c>
      <c r="G39" s="32">
        <v>0</v>
      </c>
      <c r="H39" s="33">
        <v>187.1</v>
      </c>
      <c r="I39" s="33">
        <v>0</v>
      </c>
      <c r="J39" s="33">
        <v>0</v>
      </c>
      <c r="K39" s="98">
        <f>E39+F39-H39-I39-J39</f>
        <v>2111.83</v>
      </c>
    </row>
    <row r="40" spans="1:11" ht="27" customHeight="1">
      <c r="A40" s="30" t="s">
        <v>98</v>
      </c>
      <c r="B40" s="30">
        <v>120</v>
      </c>
      <c r="C40" s="31" t="s">
        <v>21</v>
      </c>
      <c r="D40" s="31" t="s">
        <v>99</v>
      </c>
      <c r="E40" s="36">
        <v>9483.66</v>
      </c>
      <c r="F40" s="36">
        <v>0</v>
      </c>
      <c r="G40" s="36">
        <v>0</v>
      </c>
      <c r="H40" s="33">
        <v>876.95</v>
      </c>
      <c r="I40" s="33">
        <v>1481.89</v>
      </c>
      <c r="J40" s="33">
        <v>0</v>
      </c>
      <c r="K40" s="98">
        <f t="shared" si="0"/>
        <v>7124.8199999999988</v>
      </c>
    </row>
    <row r="41" spans="1:11" ht="27" customHeight="1">
      <c r="A41" s="30" t="s">
        <v>102</v>
      </c>
      <c r="B41" s="30">
        <v>49</v>
      </c>
      <c r="C41" s="31" t="s">
        <v>26</v>
      </c>
      <c r="D41" s="31" t="s">
        <v>31</v>
      </c>
      <c r="E41" s="32">
        <v>9483.66</v>
      </c>
      <c r="F41" s="32">
        <v>0</v>
      </c>
      <c r="G41" s="32">
        <v>0</v>
      </c>
      <c r="H41" s="33">
        <v>876.95</v>
      </c>
      <c r="I41" s="33">
        <v>1429.75</v>
      </c>
      <c r="J41" s="33">
        <v>0</v>
      </c>
      <c r="K41" s="98">
        <f t="shared" si="0"/>
        <v>7176.9599999999991</v>
      </c>
    </row>
    <row r="42" spans="1:11" ht="27" customHeight="1">
      <c r="A42" s="30" t="s">
        <v>248</v>
      </c>
      <c r="B42" s="30">
        <v>156</v>
      </c>
      <c r="C42" s="31" t="s">
        <v>71</v>
      </c>
      <c r="D42" s="31" t="s">
        <v>86</v>
      </c>
      <c r="E42" s="32">
        <v>15054.4</v>
      </c>
      <c r="F42" s="32">
        <v>0</v>
      </c>
      <c r="G42" s="32">
        <v>1230.3499999999999</v>
      </c>
      <c r="H42" s="33">
        <v>876.95</v>
      </c>
      <c r="I42" s="33">
        <v>2961.7</v>
      </c>
      <c r="J42" s="33">
        <v>0</v>
      </c>
      <c r="K42" s="98">
        <f t="shared" si="0"/>
        <v>11215.75</v>
      </c>
    </row>
    <row r="43" spans="1:11" ht="27" customHeight="1">
      <c r="A43" s="30" t="s">
        <v>355</v>
      </c>
      <c r="B43" s="30">
        <v>178</v>
      </c>
      <c r="C43" s="31" t="s">
        <v>63</v>
      </c>
      <c r="D43" s="31" t="s">
        <v>22</v>
      </c>
      <c r="E43" s="32">
        <v>2298.9299999999998</v>
      </c>
      <c r="F43" s="32">
        <v>0</v>
      </c>
      <c r="G43" s="32">
        <v>0</v>
      </c>
      <c r="H43" s="33">
        <v>187.1</v>
      </c>
      <c r="I43" s="33">
        <v>0</v>
      </c>
      <c r="J43" s="33">
        <v>0</v>
      </c>
      <c r="K43" s="98">
        <f t="shared" si="0"/>
        <v>2111.83</v>
      </c>
    </row>
    <row r="44" spans="1:11" ht="27" customHeight="1">
      <c r="A44" s="30" t="s">
        <v>104</v>
      </c>
      <c r="B44" s="30">
        <v>142</v>
      </c>
      <c r="C44" s="31" t="s">
        <v>452</v>
      </c>
      <c r="D44" s="31" t="s">
        <v>56</v>
      </c>
      <c r="E44" s="32">
        <v>9207.44</v>
      </c>
      <c r="F44" s="32">
        <v>0</v>
      </c>
      <c r="G44" s="32">
        <v>0</v>
      </c>
      <c r="H44" s="33">
        <v>876.95</v>
      </c>
      <c r="I44" s="33">
        <v>1353.79</v>
      </c>
      <c r="J44" s="33">
        <v>0</v>
      </c>
      <c r="K44" s="98">
        <f t="shared" si="0"/>
        <v>6976.7</v>
      </c>
    </row>
    <row r="45" spans="1:11" ht="27" customHeight="1">
      <c r="A45" s="30" t="s">
        <v>292</v>
      </c>
      <c r="B45" s="30">
        <v>163</v>
      </c>
      <c r="C45" s="31" t="s">
        <v>43</v>
      </c>
      <c r="D45" s="31" t="s">
        <v>314</v>
      </c>
      <c r="E45" s="32">
        <v>15054.4</v>
      </c>
      <c r="F45" s="32">
        <v>0</v>
      </c>
      <c r="G45" s="32">
        <v>0</v>
      </c>
      <c r="H45" s="33">
        <v>876.95</v>
      </c>
      <c r="I45" s="33">
        <v>2857.43</v>
      </c>
      <c r="J45" s="33">
        <v>0</v>
      </c>
      <c r="K45" s="98">
        <f t="shared" si="0"/>
        <v>11320.019999999999</v>
      </c>
    </row>
    <row r="46" spans="1:11" ht="27" customHeight="1">
      <c r="A46" s="30" t="s">
        <v>357</v>
      </c>
      <c r="B46" s="30">
        <v>179</v>
      </c>
      <c r="C46" s="31" t="s">
        <v>63</v>
      </c>
      <c r="D46" s="31" t="s">
        <v>27</v>
      </c>
      <c r="E46" s="32">
        <v>2298.9299999999998</v>
      </c>
      <c r="F46" s="32">
        <v>0</v>
      </c>
      <c r="G46" s="32">
        <v>0</v>
      </c>
      <c r="H46" s="33">
        <v>187.1</v>
      </c>
      <c r="I46" s="33">
        <v>0</v>
      </c>
      <c r="J46" s="33">
        <v>0</v>
      </c>
      <c r="K46" s="98">
        <f t="shared" si="0"/>
        <v>2111.83</v>
      </c>
    </row>
    <row r="47" spans="1:11" ht="27" customHeight="1">
      <c r="A47" s="30" t="s">
        <v>294</v>
      </c>
      <c r="B47" s="30">
        <v>158</v>
      </c>
      <c r="C47" s="31" t="s">
        <v>116</v>
      </c>
      <c r="D47" s="31" t="s">
        <v>15</v>
      </c>
      <c r="E47" s="32">
        <v>3477.96</v>
      </c>
      <c r="F47" s="32">
        <v>0</v>
      </c>
      <c r="G47" s="32">
        <v>0</v>
      </c>
      <c r="H47" s="33">
        <v>320.33</v>
      </c>
      <c r="I47" s="33">
        <v>72</v>
      </c>
      <c r="J47" s="33">
        <v>0</v>
      </c>
      <c r="K47" s="98">
        <f t="shared" si="0"/>
        <v>3085.63</v>
      </c>
    </row>
    <row r="48" spans="1:11" ht="27" customHeight="1">
      <c r="A48" s="30" t="s">
        <v>376</v>
      </c>
      <c r="B48" s="30">
        <v>180</v>
      </c>
      <c r="C48" s="31" t="s">
        <v>105</v>
      </c>
      <c r="D48" s="31" t="s">
        <v>52</v>
      </c>
      <c r="E48" s="32">
        <v>2298.9299999999998</v>
      </c>
      <c r="F48" s="32">
        <v>0</v>
      </c>
      <c r="G48" s="32">
        <v>0</v>
      </c>
      <c r="H48" s="33">
        <v>187.1</v>
      </c>
      <c r="I48" s="33">
        <v>0</v>
      </c>
      <c r="J48" s="33">
        <v>0</v>
      </c>
      <c r="K48" s="98">
        <f t="shared" si="0"/>
        <v>2111.83</v>
      </c>
    </row>
    <row r="49" spans="1:11" ht="27" customHeight="1">
      <c r="A49" s="30" t="s">
        <v>126</v>
      </c>
      <c r="B49" s="30">
        <v>36</v>
      </c>
      <c r="C49" s="31" t="s">
        <v>26</v>
      </c>
      <c r="D49" s="31" t="s">
        <v>31</v>
      </c>
      <c r="E49" s="32">
        <v>9483.66</v>
      </c>
      <c r="F49" s="32">
        <v>0</v>
      </c>
      <c r="G49" s="32">
        <v>0</v>
      </c>
      <c r="H49" s="33">
        <v>876.65</v>
      </c>
      <c r="I49" s="33">
        <v>1429.75</v>
      </c>
      <c r="J49" s="33">
        <v>0</v>
      </c>
      <c r="K49" s="98">
        <f t="shared" si="0"/>
        <v>7177.26</v>
      </c>
    </row>
    <row r="50" spans="1:11" ht="27" customHeight="1">
      <c r="A50" s="30" t="s">
        <v>250</v>
      </c>
      <c r="B50" s="30">
        <v>157</v>
      </c>
      <c r="C50" s="31" t="s">
        <v>321</v>
      </c>
      <c r="D50" s="31" t="s">
        <v>322</v>
      </c>
      <c r="E50" s="32">
        <v>15054.4</v>
      </c>
      <c r="F50" s="32">
        <v>0</v>
      </c>
      <c r="G50" s="32">
        <v>0</v>
      </c>
      <c r="H50" s="33">
        <v>876.65</v>
      </c>
      <c r="I50" s="33">
        <v>3013.84</v>
      </c>
      <c r="J50" s="33">
        <v>0</v>
      </c>
      <c r="K50" s="98">
        <f t="shared" si="0"/>
        <v>11163.91</v>
      </c>
    </row>
    <row r="51" spans="1:11" ht="27" customHeight="1">
      <c r="A51" s="30" t="s">
        <v>361</v>
      </c>
      <c r="B51" s="30">
        <v>181</v>
      </c>
      <c r="C51" s="31" t="s">
        <v>63</v>
      </c>
      <c r="D51" s="31" t="s">
        <v>135</v>
      </c>
      <c r="E51" s="32">
        <v>2298.9299999999998</v>
      </c>
      <c r="F51" s="32">
        <v>0</v>
      </c>
      <c r="G51" s="32">
        <v>0</v>
      </c>
      <c r="H51" s="33">
        <v>187.1</v>
      </c>
      <c r="I51" s="33">
        <v>0</v>
      </c>
      <c r="J51" s="33">
        <v>0</v>
      </c>
      <c r="K51" s="98">
        <f t="shared" si="0"/>
        <v>2111.83</v>
      </c>
    </row>
    <row r="52" spans="1:11" ht="27" customHeight="1">
      <c r="A52" s="30" t="s">
        <v>128</v>
      </c>
      <c r="B52" s="30">
        <v>42</v>
      </c>
      <c r="C52" s="31" t="s">
        <v>26</v>
      </c>
      <c r="D52" s="35" t="s">
        <v>31</v>
      </c>
      <c r="E52" s="32">
        <v>9483.66</v>
      </c>
      <c r="F52" s="32">
        <v>0</v>
      </c>
      <c r="G52" s="32">
        <v>0</v>
      </c>
      <c r="H52" s="33">
        <v>876.95</v>
      </c>
      <c r="I52" s="33">
        <v>1481.89</v>
      </c>
      <c r="J52" s="33">
        <v>0</v>
      </c>
      <c r="K52" s="98">
        <f t="shared" si="0"/>
        <v>7124.8199999999988</v>
      </c>
    </row>
    <row r="53" spans="1:11" ht="27" customHeight="1">
      <c r="A53" s="30" t="s">
        <v>252</v>
      </c>
      <c r="B53" s="30">
        <v>155</v>
      </c>
      <c r="C53" s="31" t="s">
        <v>264</v>
      </c>
      <c r="D53" s="31" t="s">
        <v>253</v>
      </c>
      <c r="E53" s="32">
        <v>9952.73</v>
      </c>
      <c r="F53" s="32">
        <v>0</v>
      </c>
      <c r="G53" s="32">
        <v>0</v>
      </c>
      <c r="H53" s="33">
        <v>876.95</v>
      </c>
      <c r="I53" s="33">
        <v>1610.88</v>
      </c>
      <c r="J53" s="33">
        <v>0</v>
      </c>
      <c r="K53" s="98">
        <f t="shared" si="0"/>
        <v>7464.8999999999987</v>
      </c>
    </row>
    <row r="54" spans="1:11" ht="27" customHeight="1">
      <c r="A54" s="30" t="s">
        <v>133</v>
      </c>
      <c r="B54" s="30">
        <v>136</v>
      </c>
      <c r="C54" s="31" t="s">
        <v>134</v>
      </c>
      <c r="D54" s="31" t="s">
        <v>135</v>
      </c>
      <c r="E54" s="32">
        <v>9207.44</v>
      </c>
      <c r="F54" s="32">
        <v>0</v>
      </c>
      <c r="G54" s="32">
        <v>0</v>
      </c>
      <c r="H54" s="33">
        <v>876.95</v>
      </c>
      <c r="I54" s="33">
        <v>1405.95</v>
      </c>
      <c r="J54" s="33">
        <v>0</v>
      </c>
      <c r="K54" s="98">
        <f t="shared" si="0"/>
        <v>6924.54</v>
      </c>
    </row>
    <row r="55" spans="1:11" ht="27" customHeight="1">
      <c r="A55" s="30" t="s">
        <v>363</v>
      </c>
      <c r="B55" s="30">
        <v>182</v>
      </c>
      <c r="C55" s="31" t="s">
        <v>63</v>
      </c>
      <c r="D55" s="31" t="s">
        <v>22</v>
      </c>
      <c r="E55" s="32">
        <v>2298.9299999999998</v>
      </c>
      <c r="F55" s="32">
        <v>0</v>
      </c>
      <c r="G55" s="32">
        <v>0</v>
      </c>
      <c r="H55" s="33">
        <v>187.1</v>
      </c>
      <c r="I55" s="33">
        <v>0</v>
      </c>
      <c r="J55" s="33">
        <v>0</v>
      </c>
      <c r="K55" s="98">
        <f t="shared" si="0"/>
        <v>2111.83</v>
      </c>
    </row>
    <row r="56" spans="1:11" ht="27" customHeight="1">
      <c r="A56" s="30" t="s">
        <v>144</v>
      </c>
      <c r="B56" s="30">
        <v>133</v>
      </c>
      <c r="C56" s="31" t="s">
        <v>145</v>
      </c>
      <c r="D56" s="31" t="s">
        <v>77</v>
      </c>
      <c r="E56" s="32">
        <v>12607.82</v>
      </c>
      <c r="F56" s="32">
        <v>0</v>
      </c>
      <c r="G56" s="32">
        <v>0</v>
      </c>
      <c r="H56" s="33">
        <v>876.95</v>
      </c>
      <c r="I56" s="33">
        <v>2341.0300000000002</v>
      </c>
      <c r="J56" s="33">
        <v>0</v>
      </c>
      <c r="K56" s="98">
        <f t="shared" si="0"/>
        <v>9389.8399999999983</v>
      </c>
    </row>
    <row r="57" spans="1:11" ht="27" customHeight="1">
      <c r="A57" s="30" t="s">
        <v>365</v>
      </c>
      <c r="B57" s="30">
        <v>183</v>
      </c>
      <c r="C57" s="31" t="s">
        <v>63</v>
      </c>
      <c r="D57" s="31" t="s">
        <v>22</v>
      </c>
      <c r="E57" s="32">
        <v>2298.9299999999998</v>
      </c>
      <c r="F57" s="32">
        <v>0</v>
      </c>
      <c r="G57" s="32">
        <v>0</v>
      </c>
      <c r="H57" s="33">
        <v>187.1</v>
      </c>
      <c r="I57" s="33">
        <v>0</v>
      </c>
      <c r="J57" s="33">
        <v>0</v>
      </c>
      <c r="K57" s="98">
        <f t="shared" si="0"/>
        <v>2111.83</v>
      </c>
    </row>
    <row r="58" spans="1:11" ht="27" customHeight="1">
      <c r="A58" s="30" t="s">
        <v>149</v>
      </c>
      <c r="B58" s="30">
        <v>43</v>
      </c>
      <c r="C58" s="31" t="s">
        <v>26</v>
      </c>
      <c r="D58" s="31" t="s">
        <v>22</v>
      </c>
      <c r="E58" s="32">
        <v>9483.66</v>
      </c>
      <c r="F58" s="32">
        <f>916.71+145.94+632.24+1896.73</f>
        <v>3591.62</v>
      </c>
      <c r="G58" s="32">
        <v>0</v>
      </c>
      <c r="H58" s="33">
        <v>876.95</v>
      </c>
      <c r="I58" s="33">
        <v>1481.89</v>
      </c>
      <c r="J58" s="33">
        <v>0</v>
      </c>
      <c r="K58" s="98">
        <f t="shared" si="0"/>
        <v>10716.439999999999</v>
      </c>
    </row>
    <row r="59" spans="1:11" ht="27" customHeight="1">
      <c r="A59" s="119" t="s">
        <v>151</v>
      </c>
      <c r="B59" s="119">
        <v>73</v>
      </c>
      <c r="C59" s="120" t="s">
        <v>26</v>
      </c>
      <c r="D59" s="120" t="s">
        <v>22</v>
      </c>
      <c r="E59" s="121">
        <v>9483.66</v>
      </c>
      <c r="F59" s="121">
        <v>0</v>
      </c>
      <c r="G59" s="121">
        <v>0</v>
      </c>
      <c r="H59" s="122">
        <v>876.95</v>
      </c>
      <c r="I59" s="122">
        <v>1481.89</v>
      </c>
      <c r="J59" s="122">
        <v>0</v>
      </c>
      <c r="K59" s="123">
        <f t="shared" si="0"/>
        <v>7124.8199999999988</v>
      </c>
    </row>
    <row r="60" spans="1:11" ht="27" customHeight="1">
      <c r="A60" s="124" t="s">
        <v>368</v>
      </c>
      <c r="B60" s="124">
        <v>184</v>
      </c>
      <c r="C60" s="125" t="s">
        <v>63</v>
      </c>
      <c r="D60" s="125" t="s">
        <v>56</v>
      </c>
      <c r="E60" s="126">
        <v>2298.9299999999998</v>
      </c>
      <c r="F60" s="126">
        <v>0</v>
      </c>
      <c r="G60" s="126">
        <v>0</v>
      </c>
      <c r="H60" s="127">
        <v>187.1</v>
      </c>
      <c r="I60" s="127">
        <v>0</v>
      </c>
      <c r="J60" s="127">
        <v>0</v>
      </c>
      <c r="K60" s="128">
        <f t="shared" si="0"/>
        <v>2111.83</v>
      </c>
    </row>
    <row r="61" spans="1:11" ht="15.75" customHeight="1" thickBot="1">
      <c r="A61" s="37"/>
      <c r="B61" s="37"/>
      <c r="D61" s="37"/>
      <c r="E61" s="34"/>
      <c r="F61" s="34"/>
      <c r="G61" s="34"/>
      <c r="H61" s="38"/>
      <c r="I61" s="38"/>
      <c r="J61" s="38"/>
      <c r="K61" s="38"/>
    </row>
    <row r="62" spans="1:11" ht="42" customHeight="1" thickBot="1">
      <c r="A62" s="219" t="s">
        <v>174</v>
      </c>
      <c r="B62" s="220"/>
      <c r="C62" s="220"/>
      <c r="D62" s="220"/>
      <c r="E62" s="220"/>
      <c r="F62" s="220"/>
      <c r="G62" s="220"/>
      <c r="H62" s="220"/>
      <c r="I62" s="221"/>
      <c r="J62" s="39"/>
      <c r="K62" s="39"/>
    </row>
    <row r="63" spans="1:11" ht="28.5" customHeight="1">
      <c r="A63" s="222" t="s">
        <v>3</v>
      </c>
      <c r="B63" s="222" t="s">
        <v>4</v>
      </c>
      <c r="C63" s="222" t="s">
        <v>5</v>
      </c>
      <c r="D63" s="223" t="s">
        <v>167</v>
      </c>
      <c r="E63" s="224" t="s">
        <v>175</v>
      </c>
      <c r="F63" s="228" t="s">
        <v>300</v>
      </c>
      <c r="G63" s="226" t="s">
        <v>169</v>
      </c>
      <c r="H63" s="227"/>
      <c r="I63" s="223" t="s">
        <v>170</v>
      </c>
      <c r="J63" s="38"/>
      <c r="K63" s="38"/>
    </row>
    <row r="64" spans="1:11" ht="35.25" customHeight="1">
      <c r="A64" s="215"/>
      <c r="B64" s="215"/>
      <c r="C64" s="215"/>
      <c r="D64" s="215"/>
      <c r="E64" s="225"/>
      <c r="F64" s="229"/>
      <c r="G64" s="40" t="s">
        <v>171</v>
      </c>
      <c r="H64" s="40" t="s">
        <v>172</v>
      </c>
      <c r="I64" s="215"/>
      <c r="J64" s="38"/>
      <c r="K64" s="38"/>
    </row>
    <row r="65" spans="1:11" ht="35.25" customHeight="1">
      <c r="A65" s="30" t="s">
        <v>298</v>
      </c>
      <c r="B65" s="30">
        <v>160</v>
      </c>
      <c r="C65" s="31" t="s">
        <v>156</v>
      </c>
      <c r="D65" s="41">
        <v>31612.2</v>
      </c>
      <c r="E65" s="32">
        <v>0</v>
      </c>
      <c r="F65" s="99">
        <v>0</v>
      </c>
      <c r="G65" s="41">
        <v>825.82</v>
      </c>
      <c r="H65" s="41">
        <v>7424.88</v>
      </c>
      <c r="I65" s="100">
        <f>D65+E65-G65-H65</f>
        <v>23361.5</v>
      </c>
      <c r="J65" s="38"/>
      <c r="K65" s="38"/>
    </row>
    <row r="66" spans="1:11" ht="27" customHeight="1">
      <c r="A66" s="30" t="s">
        <v>226</v>
      </c>
      <c r="B66" s="30">
        <v>147</v>
      </c>
      <c r="C66" s="31" t="s">
        <v>265</v>
      </c>
      <c r="D66" s="41">
        <v>27346.2</v>
      </c>
      <c r="E66" s="32">
        <v>11394.25</v>
      </c>
      <c r="F66" s="41">
        <v>2376.38</v>
      </c>
      <c r="G66" s="41">
        <v>825.82</v>
      </c>
      <c r="H66" s="41">
        <v>9437.2900000000009</v>
      </c>
      <c r="I66" s="100">
        <f>D66+E66-G66-H66</f>
        <v>28477.339999999997</v>
      </c>
      <c r="J66" s="38"/>
      <c r="K66" s="42"/>
    </row>
    <row r="67" spans="1:11" ht="27" customHeight="1">
      <c r="A67" s="30" t="s">
        <v>255</v>
      </c>
      <c r="B67" s="30">
        <v>148</v>
      </c>
      <c r="C67" s="31" t="s">
        <v>162</v>
      </c>
      <c r="D67" s="41">
        <v>27346.2</v>
      </c>
      <c r="E67" s="32">
        <v>11394.25</v>
      </c>
      <c r="F67" s="41">
        <v>2376.38</v>
      </c>
      <c r="G67" s="41">
        <v>825.82</v>
      </c>
      <c r="H67" s="41">
        <v>9437.2900000000009</v>
      </c>
      <c r="I67" s="33">
        <f>D67+E67-G67-H67</f>
        <v>28477.339999999997</v>
      </c>
      <c r="J67" s="38"/>
      <c r="K67" s="42"/>
    </row>
    <row r="68" spans="1:11" ht="15.75" customHeight="1">
      <c r="A68" s="37"/>
      <c r="B68" s="37"/>
      <c r="D68" s="37"/>
      <c r="E68" s="34"/>
      <c r="F68" s="34"/>
      <c r="G68" s="34"/>
      <c r="H68" s="38"/>
      <c r="I68" s="38"/>
      <c r="J68" s="38"/>
      <c r="K68" s="38"/>
    </row>
    <row r="69" spans="1:11" ht="15.75" customHeight="1">
      <c r="A69" s="37"/>
      <c r="B69" s="37"/>
      <c r="D69" s="37"/>
      <c r="E69" s="34"/>
      <c r="F69" s="34"/>
      <c r="G69" s="34"/>
      <c r="H69" s="38"/>
      <c r="I69" s="38"/>
      <c r="J69" s="38"/>
      <c r="K69" s="38"/>
    </row>
    <row r="70" spans="1:11" ht="15.75" customHeight="1">
      <c r="A70" s="37"/>
      <c r="B70" s="37"/>
      <c r="D70" s="37"/>
      <c r="E70" s="34"/>
      <c r="F70" s="34"/>
      <c r="G70" s="34"/>
      <c r="H70" s="38"/>
      <c r="I70" s="38"/>
      <c r="J70" s="38"/>
      <c r="K70" s="38"/>
    </row>
    <row r="71" spans="1:11" ht="15.75" customHeight="1">
      <c r="A71" s="37"/>
      <c r="B71" s="37"/>
      <c r="D71" s="37"/>
      <c r="E71" s="34"/>
      <c r="F71" s="34"/>
      <c r="G71" s="34"/>
      <c r="H71" s="38"/>
      <c r="I71" s="38"/>
      <c r="J71" s="38"/>
      <c r="K71" s="38"/>
    </row>
    <row r="72" spans="1:11" ht="15.75" customHeight="1">
      <c r="A72" s="37"/>
      <c r="B72" s="37"/>
      <c r="D72" s="37"/>
      <c r="E72" s="34"/>
      <c r="F72" s="34"/>
      <c r="G72" s="34"/>
      <c r="H72" s="38"/>
      <c r="I72" s="38"/>
      <c r="J72" s="38"/>
      <c r="K72" s="38"/>
    </row>
    <row r="73" spans="1:11" ht="15.75" customHeight="1">
      <c r="A73" s="37"/>
      <c r="B73" s="37"/>
      <c r="D73" s="37"/>
      <c r="E73" s="34"/>
      <c r="F73" s="34"/>
      <c r="G73" s="34"/>
      <c r="H73" s="38"/>
      <c r="I73" s="38"/>
      <c r="J73" s="38"/>
      <c r="K73" s="38"/>
    </row>
    <row r="74" spans="1:11" ht="15.75" customHeight="1">
      <c r="A74" s="37"/>
      <c r="B74" s="37"/>
      <c r="D74" s="37"/>
      <c r="E74" s="34"/>
      <c r="F74" s="34"/>
      <c r="G74" s="34"/>
      <c r="H74" s="38"/>
      <c r="I74" s="38"/>
      <c r="J74" s="38"/>
      <c r="K74" s="38"/>
    </row>
    <row r="75" spans="1:11" ht="15.75" customHeight="1">
      <c r="A75" s="37"/>
      <c r="B75" s="37"/>
      <c r="D75" s="37"/>
      <c r="E75" s="34"/>
      <c r="F75" s="34"/>
      <c r="G75" s="34"/>
      <c r="H75" s="38"/>
      <c r="I75" s="38"/>
      <c r="J75" s="38"/>
      <c r="K75" s="38"/>
    </row>
    <row r="76" spans="1:11" ht="15.75" customHeight="1">
      <c r="A76" s="37"/>
      <c r="B76" s="37"/>
      <c r="D76" s="37"/>
      <c r="E76" s="34"/>
      <c r="F76" s="34"/>
      <c r="G76" s="34"/>
      <c r="H76" s="38"/>
      <c r="I76" s="38"/>
      <c r="J76" s="38"/>
      <c r="K76" s="38"/>
    </row>
    <row r="77" spans="1:11" ht="15.75" customHeight="1">
      <c r="A77" s="37"/>
      <c r="B77" s="37"/>
      <c r="D77" s="37"/>
      <c r="E77" s="34"/>
      <c r="F77" s="34"/>
      <c r="G77" s="34"/>
      <c r="H77" s="38"/>
      <c r="I77" s="38"/>
      <c r="J77" s="38"/>
      <c r="K77" s="38"/>
    </row>
    <row r="78" spans="1:11" ht="15.75" customHeight="1">
      <c r="A78" s="37"/>
      <c r="B78" s="37"/>
      <c r="D78" s="37"/>
      <c r="E78" s="34"/>
      <c r="F78" s="34"/>
      <c r="G78" s="34"/>
      <c r="H78" s="38"/>
      <c r="I78" s="38"/>
      <c r="J78" s="38"/>
      <c r="K78" s="38"/>
    </row>
    <row r="79" spans="1:11" ht="15.75" customHeight="1">
      <c r="A79" s="37"/>
      <c r="B79" s="37"/>
      <c r="D79" s="37"/>
      <c r="E79" s="34"/>
      <c r="F79" s="34"/>
      <c r="G79" s="34"/>
      <c r="H79" s="38"/>
      <c r="I79" s="38"/>
      <c r="J79" s="38"/>
      <c r="K79" s="38"/>
    </row>
    <row r="80" spans="1:11" ht="15.75" customHeight="1">
      <c r="A80" s="37"/>
      <c r="B80" s="37"/>
      <c r="D80" s="37"/>
      <c r="E80" s="34"/>
      <c r="F80" s="34"/>
      <c r="G80" s="34"/>
      <c r="H80" s="38"/>
      <c r="I80" s="38"/>
      <c r="J80" s="38"/>
      <c r="K80" s="38"/>
    </row>
    <row r="81" spans="1:11" ht="15.75" customHeight="1">
      <c r="A81" s="37"/>
      <c r="B81" s="37"/>
      <c r="D81" s="37"/>
      <c r="E81" s="34"/>
      <c r="F81" s="34"/>
      <c r="G81" s="34"/>
      <c r="H81" s="38"/>
      <c r="I81" s="38"/>
      <c r="J81" s="38"/>
      <c r="K81" s="38"/>
    </row>
    <row r="82" spans="1:11" ht="15.75" customHeight="1">
      <c r="A82" s="37"/>
      <c r="B82" s="37"/>
      <c r="D82" s="37"/>
      <c r="E82" s="34"/>
      <c r="F82" s="34"/>
      <c r="G82" s="34"/>
      <c r="H82" s="38"/>
      <c r="I82" s="38"/>
      <c r="J82" s="38"/>
      <c r="K82" s="38"/>
    </row>
    <row r="83" spans="1:11" ht="15.75" customHeight="1">
      <c r="A83" s="37"/>
      <c r="B83" s="37"/>
      <c r="D83" s="37"/>
      <c r="E83" s="34"/>
      <c r="F83" s="34"/>
      <c r="G83" s="34"/>
      <c r="H83" s="38"/>
      <c r="I83" s="38"/>
      <c r="J83" s="38"/>
      <c r="K83" s="38"/>
    </row>
    <row r="84" spans="1:11" ht="15.75" customHeight="1">
      <c r="A84" s="37"/>
      <c r="B84" s="37"/>
      <c r="D84" s="37"/>
      <c r="E84" s="34"/>
      <c r="F84" s="34"/>
      <c r="G84" s="34"/>
      <c r="H84" s="38"/>
      <c r="I84" s="38"/>
      <c r="J84" s="38"/>
      <c r="K84" s="38"/>
    </row>
    <row r="85" spans="1:11" ht="15.75" customHeight="1">
      <c r="A85" s="37"/>
      <c r="B85" s="37"/>
      <c r="D85" s="37"/>
      <c r="E85" s="34"/>
      <c r="F85" s="34"/>
      <c r="G85" s="34"/>
      <c r="H85" s="38"/>
      <c r="I85" s="38"/>
      <c r="J85" s="38"/>
      <c r="K85" s="38"/>
    </row>
    <row r="86" spans="1:11" ht="15.75" customHeight="1">
      <c r="A86" s="37"/>
      <c r="B86" s="37"/>
      <c r="D86" s="37"/>
      <c r="E86" s="34"/>
      <c r="F86" s="34"/>
      <c r="G86" s="34"/>
      <c r="H86" s="38"/>
      <c r="I86" s="38"/>
      <c r="J86" s="38"/>
      <c r="K86" s="38"/>
    </row>
    <row r="87" spans="1:11" ht="15.75" customHeight="1">
      <c r="A87" s="37"/>
      <c r="B87" s="37"/>
      <c r="D87" s="37"/>
      <c r="E87" s="34"/>
      <c r="F87" s="34"/>
      <c r="G87" s="34"/>
      <c r="H87" s="38"/>
      <c r="I87" s="38"/>
      <c r="J87" s="38"/>
      <c r="K87" s="38"/>
    </row>
    <row r="88" spans="1:11" ht="15.75" customHeight="1">
      <c r="A88" s="37"/>
      <c r="B88" s="37"/>
      <c r="D88" s="37"/>
      <c r="E88" s="34"/>
      <c r="F88" s="34"/>
      <c r="G88" s="34"/>
      <c r="H88" s="38"/>
      <c r="I88" s="38"/>
      <c r="J88" s="38"/>
      <c r="K88" s="38"/>
    </row>
    <row r="89" spans="1:11" ht="15.75" customHeight="1">
      <c r="A89" s="37"/>
      <c r="B89" s="37"/>
      <c r="D89" s="37"/>
      <c r="E89" s="34"/>
      <c r="F89" s="34"/>
      <c r="G89" s="34"/>
      <c r="H89" s="38"/>
      <c r="I89" s="38"/>
      <c r="J89" s="38"/>
      <c r="K89" s="38"/>
    </row>
    <row r="90" spans="1:11" ht="15.75" customHeight="1">
      <c r="A90" s="37"/>
      <c r="B90" s="37"/>
      <c r="D90" s="37"/>
      <c r="E90" s="34"/>
      <c r="F90" s="34"/>
      <c r="G90" s="34"/>
      <c r="H90" s="38"/>
      <c r="I90" s="38"/>
      <c r="J90" s="38"/>
      <c r="K90" s="38"/>
    </row>
    <row r="91" spans="1:11" ht="15.75" customHeight="1">
      <c r="A91" s="37"/>
      <c r="B91" s="37"/>
      <c r="D91" s="37"/>
      <c r="E91" s="34"/>
      <c r="F91" s="34"/>
      <c r="G91" s="34"/>
      <c r="H91" s="38"/>
      <c r="I91" s="38"/>
      <c r="J91" s="38"/>
      <c r="K91" s="38"/>
    </row>
    <row r="92" spans="1:11" ht="15.75" customHeight="1">
      <c r="A92" s="37"/>
      <c r="B92" s="37"/>
      <c r="D92" s="37"/>
      <c r="E92" s="34"/>
      <c r="F92" s="34"/>
      <c r="G92" s="34"/>
      <c r="H92" s="38"/>
      <c r="I92" s="38"/>
      <c r="J92" s="38"/>
      <c r="K92" s="38"/>
    </row>
    <row r="93" spans="1:11" ht="15.75" customHeight="1">
      <c r="A93" s="37"/>
      <c r="B93" s="37"/>
      <c r="D93" s="37"/>
      <c r="E93" s="34"/>
      <c r="F93" s="34"/>
      <c r="G93" s="34"/>
      <c r="H93" s="38"/>
      <c r="I93" s="38"/>
      <c r="J93" s="38"/>
      <c r="K93" s="38"/>
    </row>
    <row r="94" spans="1:11" ht="15.75" customHeight="1">
      <c r="A94" s="37"/>
      <c r="B94" s="37"/>
      <c r="D94" s="37"/>
      <c r="E94" s="34"/>
      <c r="F94" s="34"/>
      <c r="G94" s="34"/>
      <c r="H94" s="38"/>
      <c r="I94" s="38"/>
      <c r="J94" s="38"/>
      <c r="K94" s="38"/>
    </row>
    <row r="95" spans="1:11" ht="15.75" customHeight="1">
      <c r="A95" s="37"/>
      <c r="B95" s="37"/>
      <c r="D95" s="37"/>
      <c r="E95" s="34"/>
      <c r="F95" s="34"/>
      <c r="G95" s="34"/>
      <c r="H95" s="38"/>
      <c r="I95" s="38"/>
      <c r="J95" s="38"/>
      <c r="K95" s="38"/>
    </row>
    <row r="96" spans="1:11" ht="15.75" customHeight="1">
      <c r="A96" s="37"/>
      <c r="B96" s="37"/>
      <c r="D96" s="37"/>
      <c r="E96" s="34"/>
      <c r="F96" s="34"/>
      <c r="G96" s="34"/>
      <c r="H96" s="38"/>
      <c r="I96" s="38"/>
      <c r="J96" s="38"/>
      <c r="K96" s="38"/>
    </row>
    <row r="97" spans="1:11" ht="15.75" customHeight="1">
      <c r="A97" s="37"/>
      <c r="B97" s="37"/>
      <c r="D97" s="37"/>
      <c r="E97" s="34"/>
      <c r="F97" s="34"/>
      <c r="G97" s="34"/>
      <c r="H97" s="38"/>
      <c r="I97" s="38"/>
      <c r="J97" s="38"/>
      <c r="K97" s="38"/>
    </row>
    <row r="98" spans="1:11" ht="15.75" customHeight="1">
      <c r="A98" s="37"/>
      <c r="B98" s="37"/>
      <c r="D98" s="37"/>
      <c r="E98" s="34"/>
      <c r="F98" s="34"/>
      <c r="G98" s="34"/>
      <c r="H98" s="38"/>
      <c r="I98" s="38"/>
      <c r="J98" s="38"/>
      <c r="K98" s="38"/>
    </row>
    <row r="99" spans="1:11" ht="15.75" customHeight="1">
      <c r="A99" s="37"/>
      <c r="B99" s="37"/>
      <c r="D99" s="37"/>
      <c r="E99" s="34"/>
      <c r="F99" s="34"/>
      <c r="G99" s="34"/>
      <c r="H99" s="38"/>
      <c r="I99" s="38"/>
      <c r="J99" s="38"/>
      <c r="K99" s="38"/>
    </row>
    <row r="100" spans="1:11" ht="15.75" customHeight="1">
      <c r="A100" s="37"/>
      <c r="B100" s="37"/>
      <c r="D100" s="37"/>
      <c r="E100" s="34"/>
      <c r="F100" s="34"/>
      <c r="G100" s="34"/>
      <c r="H100" s="38"/>
      <c r="I100" s="38"/>
      <c r="J100" s="38"/>
      <c r="K100" s="38"/>
    </row>
    <row r="101" spans="1:11" ht="15.75" customHeight="1">
      <c r="A101" s="37"/>
      <c r="B101" s="37"/>
      <c r="D101" s="37"/>
      <c r="E101" s="34"/>
      <c r="F101" s="34"/>
      <c r="G101" s="34"/>
      <c r="H101" s="38"/>
      <c r="I101" s="38"/>
      <c r="J101" s="38"/>
      <c r="K101" s="38"/>
    </row>
    <row r="102" spans="1:11" ht="15.75" customHeight="1">
      <c r="A102" s="37"/>
      <c r="B102" s="37"/>
      <c r="D102" s="37"/>
      <c r="E102" s="34"/>
      <c r="F102" s="34"/>
      <c r="G102" s="34"/>
      <c r="H102" s="38"/>
      <c r="I102" s="38"/>
      <c r="J102" s="38"/>
      <c r="K102" s="38"/>
    </row>
    <row r="103" spans="1:11" ht="15.75" customHeight="1">
      <c r="A103" s="37"/>
      <c r="B103" s="37"/>
      <c r="D103" s="37"/>
      <c r="E103" s="34"/>
      <c r="F103" s="34"/>
      <c r="G103" s="34"/>
      <c r="H103" s="38"/>
      <c r="I103" s="38"/>
      <c r="J103" s="38"/>
      <c r="K103" s="38"/>
    </row>
    <row r="104" spans="1:11" ht="15.75" customHeight="1">
      <c r="A104" s="37"/>
      <c r="B104" s="37"/>
      <c r="D104" s="37"/>
      <c r="E104" s="34"/>
      <c r="F104" s="34"/>
      <c r="G104" s="34"/>
      <c r="H104" s="38"/>
      <c r="I104" s="38"/>
      <c r="J104" s="38"/>
      <c r="K104" s="38"/>
    </row>
    <row r="105" spans="1:11" ht="15.75" customHeight="1">
      <c r="A105" s="37"/>
      <c r="B105" s="37"/>
      <c r="D105" s="37"/>
      <c r="E105" s="34"/>
      <c r="F105" s="34"/>
      <c r="G105" s="34"/>
      <c r="H105" s="38"/>
      <c r="I105" s="38"/>
      <c r="J105" s="38"/>
      <c r="K105" s="38"/>
    </row>
    <row r="106" spans="1:11" ht="15.75" customHeight="1">
      <c r="A106" s="37"/>
      <c r="B106" s="37"/>
      <c r="D106" s="37"/>
      <c r="E106" s="34"/>
      <c r="F106" s="34"/>
      <c r="G106" s="34"/>
      <c r="H106" s="38"/>
      <c r="I106" s="38"/>
      <c r="J106" s="38"/>
      <c r="K106" s="38"/>
    </row>
    <row r="107" spans="1:11" ht="15.75" customHeight="1">
      <c r="A107" s="37"/>
      <c r="B107" s="37"/>
      <c r="D107" s="37"/>
      <c r="E107" s="34"/>
      <c r="F107" s="34"/>
      <c r="G107" s="34"/>
      <c r="H107" s="38"/>
      <c r="I107" s="38"/>
      <c r="J107" s="38"/>
      <c r="K107" s="38"/>
    </row>
    <row r="108" spans="1:11" ht="15.75" customHeight="1">
      <c r="A108" s="37"/>
      <c r="B108" s="37"/>
      <c r="D108" s="37"/>
      <c r="E108" s="34"/>
      <c r="F108" s="34"/>
      <c r="G108" s="34"/>
      <c r="H108" s="38"/>
      <c r="I108" s="38"/>
      <c r="J108" s="38"/>
      <c r="K108" s="38"/>
    </row>
    <row r="109" spans="1:11" ht="15.75" customHeight="1">
      <c r="A109" s="37"/>
      <c r="B109" s="37"/>
      <c r="D109" s="37"/>
      <c r="E109" s="34"/>
      <c r="F109" s="34"/>
      <c r="G109" s="34"/>
      <c r="H109" s="38"/>
      <c r="I109" s="38"/>
      <c r="J109" s="38"/>
      <c r="K109" s="38"/>
    </row>
    <row r="110" spans="1:11" ht="15.75" customHeight="1">
      <c r="A110" s="37"/>
      <c r="B110" s="37"/>
      <c r="D110" s="37"/>
      <c r="E110" s="34"/>
      <c r="F110" s="34"/>
      <c r="G110" s="34"/>
      <c r="H110" s="38"/>
      <c r="I110" s="38"/>
      <c r="J110" s="38"/>
      <c r="K110" s="38"/>
    </row>
    <row r="111" spans="1:11" ht="15.75" customHeight="1">
      <c r="A111" s="37"/>
      <c r="B111" s="37"/>
      <c r="D111" s="37"/>
      <c r="E111" s="34"/>
      <c r="F111" s="34"/>
      <c r="G111" s="34"/>
      <c r="H111" s="38"/>
      <c r="I111" s="38"/>
      <c r="J111" s="38"/>
      <c r="K111" s="38"/>
    </row>
    <row r="112" spans="1:11" ht="15.75" customHeight="1">
      <c r="A112" s="37"/>
      <c r="B112" s="37"/>
      <c r="D112" s="37"/>
      <c r="E112" s="34"/>
      <c r="F112" s="34"/>
      <c r="G112" s="34"/>
      <c r="H112" s="38"/>
      <c r="I112" s="38"/>
      <c r="J112" s="38"/>
      <c r="K112" s="38"/>
    </row>
    <row r="113" spans="1:11" ht="15.75" customHeight="1">
      <c r="A113" s="37"/>
      <c r="B113" s="37"/>
      <c r="D113" s="37"/>
      <c r="E113" s="34"/>
      <c r="F113" s="34"/>
      <c r="G113" s="34"/>
      <c r="H113" s="38"/>
      <c r="I113" s="38"/>
      <c r="J113" s="38"/>
      <c r="K113" s="38"/>
    </row>
    <row r="114" spans="1:11" ht="15.75" customHeight="1">
      <c r="A114" s="37"/>
      <c r="B114" s="37"/>
      <c r="D114" s="37"/>
      <c r="E114" s="34"/>
      <c r="F114" s="34"/>
      <c r="G114" s="34"/>
      <c r="H114" s="38"/>
      <c r="I114" s="38"/>
      <c r="J114" s="38"/>
      <c r="K114" s="38"/>
    </row>
    <row r="115" spans="1:11" ht="15.75" customHeight="1">
      <c r="A115" s="37"/>
      <c r="B115" s="37"/>
      <c r="D115" s="37"/>
      <c r="E115" s="34"/>
      <c r="F115" s="34"/>
      <c r="G115" s="34"/>
      <c r="H115" s="38"/>
      <c r="I115" s="38"/>
      <c r="J115" s="38"/>
      <c r="K115" s="38"/>
    </row>
    <row r="116" spans="1:11" ht="15.75" customHeight="1">
      <c r="A116" s="37"/>
      <c r="B116" s="37"/>
      <c r="D116" s="37"/>
      <c r="E116" s="34"/>
      <c r="F116" s="34"/>
      <c r="G116" s="34"/>
      <c r="H116" s="38"/>
      <c r="I116" s="38"/>
      <c r="J116" s="38"/>
      <c r="K116" s="38"/>
    </row>
    <row r="117" spans="1:11" ht="15.75" customHeight="1">
      <c r="A117" s="37"/>
      <c r="B117" s="37"/>
      <c r="D117" s="37"/>
      <c r="E117" s="34"/>
      <c r="F117" s="34"/>
      <c r="G117" s="34"/>
      <c r="H117" s="38"/>
      <c r="I117" s="38"/>
      <c r="J117" s="38"/>
      <c r="K117" s="38"/>
    </row>
    <row r="118" spans="1:11" ht="15.75" customHeight="1">
      <c r="A118" s="37"/>
      <c r="B118" s="37"/>
      <c r="D118" s="37"/>
      <c r="E118" s="34"/>
      <c r="F118" s="34"/>
      <c r="G118" s="34"/>
      <c r="H118" s="38"/>
      <c r="I118" s="38"/>
      <c r="J118" s="38"/>
      <c r="K118" s="38"/>
    </row>
    <row r="119" spans="1:11" ht="15.75" customHeight="1">
      <c r="A119" s="37"/>
      <c r="B119" s="37"/>
      <c r="D119" s="37"/>
      <c r="E119" s="34"/>
      <c r="F119" s="34"/>
      <c r="G119" s="34"/>
      <c r="H119" s="38"/>
      <c r="I119" s="38"/>
      <c r="J119" s="38"/>
      <c r="K119" s="38"/>
    </row>
    <row r="120" spans="1:11" ht="15.75" customHeight="1">
      <c r="A120" s="37"/>
      <c r="B120" s="37"/>
      <c r="D120" s="37"/>
      <c r="E120" s="34"/>
      <c r="F120" s="34"/>
      <c r="G120" s="34"/>
      <c r="H120" s="38"/>
      <c r="I120" s="38"/>
      <c r="J120" s="38"/>
      <c r="K120" s="38"/>
    </row>
    <row r="121" spans="1:11" ht="15.75" customHeight="1">
      <c r="A121" s="37"/>
      <c r="B121" s="37"/>
      <c r="D121" s="37"/>
      <c r="E121" s="34"/>
      <c r="F121" s="34"/>
      <c r="G121" s="34"/>
      <c r="H121" s="38"/>
      <c r="I121" s="38"/>
      <c r="J121" s="38"/>
      <c r="K121" s="38"/>
    </row>
    <row r="122" spans="1:11" ht="15.75" customHeight="1">
      <c r="A122" s="37"/>
      <c r="B122" s="37"/>
      <c r="D122" s="37"/>
      <c r="E122" s="34"/>
      <c r="F122" s="34"/>
      <c r="G122" s="34"/>
      <c r="H122" s="38"/>
      <c r="I122" s="38"/>
      <c r="J122" s="38"/>
      <c r="K122" s="38"/>
    </row>
    <row r="123" spans="1:11" ht="15.75" customHeight="1">
      <c r="A123" s="37"/>
      <c r="B123" s="37"/>
      <c r="D123" s="37"/>
      <c r="E123" s="34"/>
      <c r="F123" s="34"/>
      <c r="G123" s="34"/>
      <c r="H123" s="38"/>
      <c r="I123" s="38"/>
      <c r="J123" s="38"/>
      <c r="K123" s="38"/>
    </row>
    <row r="124" spans="1:11" ht="15.75" customHeight="1">
      <c r="A124" s="37"/>
      <c r="B124" s="37"/>
      <c r="D124" s="37"/>
      <c r="E124" s="34"/>
      <c r="F124" s="34"/>
      <c r="G124" s="34"/>
      <c r="H124" s="38"/>
      <c r="I124" s="38"/>
      <c r="J124" s="38"/>
      <c r="K124" s="38"/>
    </row>
    <row r="125" spans="1:11" ht="15.75" customHeight="1">
      <c r="A125" s="37"/>
      <c r="B125" s="37"/>
      <c r="D125" s="37"/>
      <c r="E125" s="34"/>
      <c r="F125" s="34"/>
      <c r="G125" s="34"/>
      <c r="H125" s="38"/>
      <c r="I125" s="38"/>
      <c r="J125" s="38"/>
      <c r="K125" s="38"/>
    </row>
    <row r="126" spans="1:11" ht="15.75" customHeight="1">
      <c r="A126" s="37"/>
      <c r="B126" s="37"/>
      <c r="D126" s="37"/>
      <c r="E126" s="34"/>
      <c r="F126" s="34"/>
      <c r="G126" s="34"/>
      <c r="H126" s="38"/>
      <c r="I126" s="38"/>
      <c r="J126" s="38"/>
      <c r="K126" s="38"/>
    </row>
    <row r="127" spans="1:11" ht="15.75" customHeight="1">
      <c r="A127" s="37"/>
      <c r="B127" s="37"/>
      <c r="D127" s="37"/>
      <c r="E127" s="34"/>
      <c r="F127" s="34"/>
      <c r="G127" s="34"/>
      <c r="H127" s="38"/>
      <c r="I127" s="38"/>
      <c r="J127" s="38"/>
      <c r="K127" s="38"/>
    </row>
    <row r="128" spans="1:11" ht="15.75" customHeight="1">
      <c r="A128" s="37"/>
      <c r="B128" s="37"/>
      <c r="D128" s="37"/>
      <c r="E128" s="34"/>
      <c r="F128" s="34"/>
      <c r="G128" s="34"/>
      <c r="H128" s="38"/>
      <c r="I128" s="38"/>
      <c r="J128" s="38"/>
      <c r="K128" s="38"/>
    </row>
    <row r="129" spans="1:11" ht="15.75" customHeight="1">
      <c r="A129" s="37"/>
      <c r="B129" s="37"/>
      <c r="D129" s="37"/>
      <c r="E129" s="34"/>
      <c r="F129" s="34"/>
      <c r="G129" s="34"/>
      <c r="H129" s="38"/>
      <c r="I129" s="38"/>
      <c r="J129" s="38"/>
      <c r="K129" s="38"/>
    </row>
    <row r="130" spans="1:11" ht="15.75" customHeight="1">
      <c r="A130" s="37"/>
      <c r="B130" s="37"/>
      <c r="D130" s="37"/>
      <c r="E130" s="34"/>
      <c r="F130" s="34"/>
      <c r="G130" s="34"/>
      <c r="H130" s="38"/>
      <c r="I130" s="38"/>
      <c r="J130" s="38"/>
      <c r="K130" s="38"/>
    </row>
    <row r="131" spans="1:11" ht="15.75" customHeight="1">
      <c r="A131" s="37"/>
      <c r="B131" s="37"/>
      <c r="D131" s="37"/>
      <c r="E131" s="34"/>
      <c r="F131" s="34"/>
      <c r="G131" s="34"/>
      <c r="H131" s="38"/>
      <c r="I131" s="38"/>
      <c r="J131" s="38"/>
      <c r="K131" s="38"/>
    </row>
    <row r="132" spans="1:11" ht="15.75" customHeight="1">
      <c r="A132" s="37"/>
      <c r="B132" s="37"/>
      <c r="D132" s="37"/>
      <c r="E132" s="34"/>
      <c r="F132" s="34"/>
      <c r="G132" s="34"/>
      <c r="H132" s="38"/>
      <c r="I132" s="38"/>
      <c r="J132" s="38"/>
      <c r="K132" s="38"/>
    </row>
    <row r="133" spans="1:11" ht="15.75" customHeight="1">
      <c r="A133" s="37"/>
      <c r="B133" s="37"/>
      <c r="D133" s="37"/>
      <c r="E133" s="34"/>
      <c r="F133" s="34"/>
      <c r="G133" s="34"/>
      <c r="H133" s="38"/>
      <c r="I133" s="38"/>
      <c r="J133" s="38"/>
      <c r="K133" s="38"/>
    </row>
    <row r="134" spans="1:11" ht="15.75" customHeight="1">
      <c r="A134" s="37"/>
      <c r="B134" s="37"/>
      <c r="D134" s="37"/>
      <c r="E134" s="34"/>
      <c r="F134" s="34"/>
      <c r="G134" s="34"/>
      <c r="H134" s="38"/>
      <c r="I134" s="38"/>
      <c r="J134" s="38"/>
      <c r="K134" s="38"/>
    </row>
    <row r="135" spans="1:11" ht="15.75" customHeight="1">
      <c r="A135" s="37"/>
      <c r="B135" s="37"/>
      <c r="D135" s="37"/>
      <c r="E135" s="34"/>
      <c r="F135" s="34"/>
      <c r="G135" s="34"/>
      <c r="H135" s="38"/>
      <c r="I135" s="38"/>
      <c r="J135" s="38"/>
      <c r="K135" s="38"/>
    </row>
    <row r="136" spans="1:11" ht="15.75" customHeight="1">
      <c r="A136" s="37"/>
      <c r="B136" s="37"/>
      <c r="D136" s="37"/>
      <c r="E136" s="34"/>
      <c r="F136" s="34"/>
      <c r="G136" s="34"/>
      <c r="H136" s="38"/>
      <c r="I136" s="38"/>
      <c r="J136" s="38"/>
      <c r="K136" s="38"/>
    </row>
    <row r="137" spans="1:11" ht="15.75" customHeight="1">
      <c r="A137" s="37"/>
      <c r="B137" s="37"/>
      <c r="D137" s="37"/>
      <c r="E137" s="34"/>
      <c r="F137" s="34"/>
      <c r="G137" s="34"/>
      <c r="H137" s="38"/>
      <c r="I137" s="38"/>
      <c r="J137" s="38"/>
      <c r="K137" s="38"/>
    </row>
    <row r="138" spans="1:11" ht="15.75" customHeight="1">
      <c r="A138" s="37"/>
      <c r="B138" s="37"/>
      <c r="D138" s="37"/>
      <c r="E138" s="34"/>
      <c r="F138" s="34"/>
      <c r="G138" s="34"/>
      <c r="H138" s="38"/>
      <c r="I138" s="38"/>
      <c r="J138" s="38"/>
      <c r="K138" s="38"/>
    </row>
    <row r="139" spans="1:11" ht="15.75" customHeight="1">
      <c r="A139" s="37"/>
      <c r="B139" s="37"/>
      <c r="D139" s="37"/>
      <c r="E139" s="34"/>
      <c r="F139" s="34"/>
      <c r="G139" s="34"/>
      <c r="H139" s="38"/>
      <c r="I139" s="38"/>
      <c r="J139" s="38"/>
      <c r="K139" s="38"/>
    </row>
    <row r="140" spans="1:11" ht="15.75" customHeight="1">
      <c r="A140" s="37"/>
      <c r="B140" s="37"/>
      <c r="D140" s="37"/>
      <c r="E140" s="34"/>
      <c r="F140" s="34"/>
      <c r="G140" s="34"/>
      <c r="H140" s="38"/>
      <c r="I140" s="38"/>
      <c r="J140" s="38"/>
      <c r="K140" s="38"/>
    </row>
    <row r="141" spans="1:11" ht="15.75" customHeight="1">
      <c r="A141" s="37"/>
      <c r="B141" s="37"/>
      <c r="D141" s="37"/>
      <c r="E141" s="34"/>
      <c r="F141" s="34"/>
      <c r="G141" s="34"/>
      <c r="H141" s="38"/>
      <c r="I141" s="38"/>
      <c r="J141" s="38"/>
      <c r="K141" s="38"/>
    </row>
    <row r="142" spans="1:11" ht="15.75" customHeight="1">
      <c r="A142" s="37"/>
      <c r="B142" s="37"/>
      <c r="D142" s="37"/>
      <c r="E142" s="34"/>
      <c r="F142" s="34"/>
      <c r="G142" s="34"/>
      <c r="H142" s="38"/>
      <c r="I142" s="38"/>
      <c r="J142" s="38"/>
      <c r="K142" s="38"/>
    </row>
    <row r="143" spans="1:11" ht="15.75" customHeight="1">
      <c r="A143" s="37"/>
      <c r="B143" s="37"/>
      <c r="D143" s="37"/>
      <c r="E143" s="34"/>
      <c r="F143" s="34"/>
      <c r="G143" s="34"/>
      <c r="H143" s="38"/>
      <c r="I143" s="38"/>
      <c r="J143" s="38"/>
      <c r="K143" s="38"/>
    </row>
    <row r="144" spans="1:11" ht="15.75" customHeight="1">
      <c r="A144" s="37"/>
      <c r="B144" s="37"/>
      <c r="D144" s="37"/>
      <c r="E144" s="34"/>
      <c r="F144" s="34"/>
      <c r="G144" s="34"/>
      <c r="H144" s="38"/>
      <c r="I144" s="38"/>
      <c r="J144" s="38"/>
      <c r="K144" s="38"/>
    </row>
    <row r="145" spans="1:11" ht="15.75" customHeight="1">
      <c r="A145" s="37"/>
      <c r="B145" s="37"/>
      <c r="D145" s="37"/>
      <c r="E145" s="34"/>
      <c r="F145" s="34"/>
      <c r="G145" s="34"/>
      <c r="H145" s="38"/>
      <c r="I145" s="38"/>
      <c r="J145" s="38"/>
      <c r="K145" s="38"/>
    </row>
    <row r="146" spans="1:11" ht="15.75" customHeight="1">
      <c r="A146" s="37"/>
      <c r="B146" s="37"/>
      <c r="D146" s="37"/>
      <c r="E146" s="34"/>
      <c r="F146" s="34"/>
      <c r="G146" s="34"/>
      <c r="H146" s="38"/>
      <c r="I146" s="38"/>
      <c r="J146" s="38"/>
      <c r="K146" s="38"/>
    </row>
    <row r="147" spans="1:11" ht="15.75" customHeight="1">
      <c r="A147" s="37"/>
      <c r="B147" s="37"/>
      <c r="D147" s="37"/>
      <c r="E147" s="34"/>
      <c r="F147" s="34"/>
      <c r="G147" s="34"/>
      <c r="H147" s="38"/>
      <c r="I147" s="38"/>
      <c r="J147" s="38"/>
      <c r="K147" s="38"/>
    </row>
    <row r="148" spans="1:11" ht="15.75" customHeight="1">
      <c r="A148" s="37"/>
      <c r="B148" s="37"/>
      <c r="D148" s="37"/>
      <c r="E148" s="34"/>
      <c r="F148" s="34"/>
      <c r="G148" s="34"/>
      <c r="H148" s="38"/>
      <c r="I148" s="38"/>
      <c r="J148" s="38"/>
      <c r="K148" s="38"/>
    </row>
    <row r="149" spans="1:11" ht="15.75" customHeight="1">
      <c r="A149" s="37"/>
      <c r="B149" s="37"/>
      <c r="D149" s="37"/>
      <c r="E149" s="34"/>
      <c r="F149" s="34"/>
      <c r="G149" s="34"/>
      <c r="H149" s="38"/>
      <c r="I149" s="38"/>
      <c r="J149" s="38"/>
      <c r="K149" s="38"/>
    </row>
    <row r="150" spans="1:11" ht="15.75" customHeight="1">
      <c r="A150" s="37"/>
      <c r="B150" s="37"/>
      <c r="D150" s="37"/>
      <c r="E150" s="34"/>
      <c r="F150" s="34"/>
      <c r="G150" s="34"/>
      <c r="H150" s="38"/>
      <c r="I150" s="38"/>
      <c r="J150" s="38"/>
      <c r="K150" s="38"/>
    </row>
    <row r="151" spans="1:11" ht="15.75" customHeight="1">
      <c r="A151" s="37"/>
      <c r="B151" s="37"/>
      <c r="D151" s="37"/>
      <c r="E151" s="34"/>
      <c r="F151" s="34"/>
      <c r="G151" s="34"/>
      <c r="H151" s="38"/>
      <c r="I151" s="38"/>
      <c r="J151" s="38"/>
      <c r="K151" s="38"/>
    </row>
    <row r="152" spans="1:11" ht="15.75" customHeight="1">
      <c r="A152" s="37"/>
      <c r="B152" s="37"/>
      <c r="D152" s="37"/>
      <c r="E152" s="34"/>
      <c r="F152" s="34"/>
      <c r="G152" s="34"/>
      <c r="H152" s="38"/>
      <c r="I152" s="38"/>
      <c r="J152" s="38"/>
      <c r="K152" s="38"/>
    </row>
    <row r="153" spans="1:11" ht="15.75" customHeight="1">
      <c r="A153" s="37"/>
      <c r="B153" s="37"/>
      <c r="D153" s="37"/>
      <c r="E153" s="34"/>
      <c r="F153" s="34"/>
      <c r="G153" s="34"/>
      <c r="H153" s="38"/>
      <c r="I153" s="38"/>
      <c r="J153" s="38"/>
      <c r="K153" s="38"/>
    </row>
    <row r="154" spans="1:11" ht="15.75" customHeight="1">
      <c r="A154" s="37"/>
      <c r="B154" s="37"/>
      <c r="D154" s="37"/>
      <c r="E154" s="34"/>
      <c r="F154" s="34"/>
      <c r="G154" s="34"/>
      <c r="H154" s="38"/>
      <c r="I154" s="38"/>
      <c r="J154" s="38"/>
      <c r="K154" s="38"/>
    </row>
    <row r="155" spans="1:11" ht="15.75" customHeight="1">
      <c r="A155" s="37"/>
      <c r="B155" s="37"/>
      <c r="D155" s="37"/>
      <c r="E155" s="34"/>
      <c r="F155" s="34"/>
      <c r="G155" s="34"/>
      <c r="H155" s="38"/>
      <c r="I155" s="38"/>
      <c r="J155" s="38"/>
      <c r="K155" s="38"/>
    </row>
    <row r="156" spans="1:11" ht="15.75" customHeight="1">
      <c r="A156" s="37"/>
      <c r="B156" s="37"/>
      <c r="D156" s="37"/>
      <c r="E156" s="34"/>
      <c r="F156" s="34"/>
      <c r="G156" s="34"/>
      <c r="H156" s="38"/>
      <c r="I156" s="38"/>
      <c r="J156" s="38"/>
      <c r="K156" s="38"/>
    </row>
    <row r="157" spans="1:11" ht="15.75" customHeight="1">
      <c r="A157" s="37"/>
      <c r="B157" s="37"/>
      <c r="D157" s="37"/>
      <c r="E157" s="34"/>
      <c r="F157" s="34"/>
      <c r="G157" s="34"/>
      <c r="H157" s="38"/>
      <c r="I157" s="38"/>
      <c r="J157" s="38"/>
      <c r="K157" s="38"/>
    </row>
    <row r="158" spans="1:11" ht="15.75" customHeight="1">
      <c r="A158" s="37"/>
      <c r="B158" s="37"/>
      <c r="D158" s="37"/>
      <c r="E158" s="34"/>
      <c r="F158" s="34"/>
      <c r="G158" s="34"/>
      <c r="H158" s="38"/>
      <c r="I158" s="38"/>
      <c r="J158" s="38"/>
      <c r="K158" s="38"/>
    </row>
    <row r="159" spans="1:11" ht="15.75" customHeight="1">
      <c r="A159" s="37"/>
      <c r="B159" s="37"/>
      <c r="D159" s="37"/>
      <c r="E159" s="34"/>
      <c r="F159" s="34"/>
      <c r="G159" s="34"/>
      <c r="H159" s="38"/>
      <c r="I159" s="38"/>
      <c r="J159" s="38"/>
      <c r="K159" s="38"/>
    </row>
    <row r="160" spans="1:11" ht="15.75" customHeight="1">
      <c r="A160" s="37"/>
      <c r="B160" s="37"/>
      <c r="D160" s="37"/>
      <c r="E160" s="34"/>
      <c r="F160" s="34"/>
      <c r="G160" s="34"/>
      <c r="H160" s="38"/>
      <c r="I160" s="38"/>
      <c r="J160" s="38"/>
      <c r="K160" s="38"/>
    </row>
    <row r="161" spans="1:11" ht="15.75" customHeight="1">
      <c r="A161" s="37"/>
      <c r="B161" s="37"/>
      <c r="D161" s="37"/>
      <c r="E161" s="34"/>
      <c r="F161" s="34"/>
      <c r="G161" s="34"/>
      <c r="H161" s="38"/>
      <c r="I161" s="38"/>
      <c r="J161" s="38"/>
      <c r="K161" s="38"/>
    </row>
    <row r="162" spans="1:11" ht="15.75" customHeight="1">
      <c r="A162" s="37"/>
      <c r="B162" s="37"/>
      <c r="D162" s="37"/>
      <c r="E162" s="34"/>
      <c r="F162" s="34"/>
      <c r="G162" s="34"/>
      <c r="H162" s="38"/>
      <c r="I162" s="38"/>
      <c r="J162" s="38"/>
      <c r="K162" s="38"/>
    </row>
    <row r="163" spans="1:11" ht="15.75" customHeight="1">
      <c r="A163" s="37"/>
      <c r="B163" s="37"/>
      <c r="D163" s="37"/>
      <c r="E163" s="34"/>
      <c r="F163" s="34"/>
      <c r="G163" s="34"/>
      <c r="H163" s="38"/>
      <c r="I163" s="38"/>
      <c r="J163" s="38"/>
      <c r="K163" s="38"/>
    </row>
    <row r="164" spans="1:11" ht="15.75" customHeight="1">
      <c r="A164" s="37"/>
      <c r="B164" s="37"/>
      <c r="D164" s="37"/>
      <c r="E164" s="34"/>
      <c r="F164" s="34"/>
      <c r="G164" s="34"/>
      <c r="H164" s="38"/>
      <c r="I164" s="38"/>
      <c r="J164" s="38"/>
      <c r="K164" s="38"/>
    </row>
    <row r="165" spans="1:11" ht="15.75" customHeight="1">
      <c r="A165" s="37"/>
      <c r="B165" s="37"/>
      <c r="D165" s="37"/>
      <c r="E165" s="34"/>
      <c r="F165" s="34"/>
      <c r="G165" s="34"/>
      <c r="H165" s="38"/>
      <c r="I165" s="38"/>
      <c r="J165" s="38"/>
      <c r="K165" s="38"/>
    </row>
    <row r="166" spans="1:11" ht="15.75" customHeight="1">
      <c r="A166" s="37"/>
      <c r="B166" s="37"/>
      <c r="D166" s="37"/>
      <c r="E166" s="34"/>
      <c r="F166" s="34"/>
      <c r="G166" s="34"/>
      <c r="H166" s="38"/>
      <c r="I166" s="38"/>
      <c r="J166" s="38"/>
      <c r="K166" s="38"/>
    </row>
    <row r="167" spans="1:11" ht="15.75" customHeight="1">
      <c r="A167" s="37"/>
      <c r="B167" s="37"/>
      <c r="D167" s="37"/>
      <c r="E167" s="34"/>
      <c r="F167" s="34"/>
      <c r="G167" s="34"/>
      <c r="H167" s="38"/>
      <c r="I167" s="38"/>
      <c r="J167" s="38"/>
      <c r="K167" s="38"/>
    </row>
    <row r="168" spans="1:11" ht="15.75" customHeight="1">
      <c r="A168" s="37"/>
      <c r="B168" s="37"/>
      <c r="D168" s="37"/>
      <c r="E168" s="34"/>
      <c r="F168" s="34"/>
      <c r="G168" s="34"/>
      <c r="H168" s="38"/>
      <c r="I168" s="38"/>
      <c r="J168" s="38"/>
      <c r="K168" s="38"/>
    </row>
    <row r="169" spans="1:11" ht="15.75" customHeight="1">
      <c r="A169" s="37"/>
      <c r="B169" s="37"/>
      <c r="D169" s="37"/>
      <c r="E169" s="34"/>
      <c r="F169" s="34"/>
      <c r="G169" s="34"/>
      <c r="H169" s="38"/>
      <c r="I169" s="38"/>
      <c r="J169" s="38"/>
      <c r="K169" s="38"/>
    </row>
    <row r="170" spans="1:11" ht="15.75" customHeight="1">
      <c r="A170" s="37"/>
      <c r="B170" s="37"/>
      <c r="D170" s="37"/>
      <c r="E170" s="34"/>
      <c r="F170" s="34"/>
      <c r="G170" s="34"/>
      <c r="H170" s="38"/>
      <c r="I170" s="38"/>
      <c r="J170" s="38"/>
      <c r="K170" s="38"/>
    </row>
    <row r="171" spans="1:11" ht="15.75" customHeight="1">
      <c r="A171" s="37"/>
      <c r="B171" s="37"/>
      <c r="D171" s="37"/>
      <c r="E171" s="34"/>
      <c r="F171" s="34"/>
      <c r="G171" s="34"/>
      <c r="H171" s="38"/>
      <c r="I171" s="38"/>
      <c r="J171" s="38"/>
      <c r="K171" s="38"/>
    </row>
    <row r="172" spans="1:11" ht="15.75" customHeight="1">
      <c r="A172" s="37"/>
      <c r="B172" s="37"/>
      <c r="D172" s="37"/>
      <c r="E172" s="34"/>
      <c r="F172" s="34"/>
      <c r="G172" s="34"/>
      <c r="H172" s="38"/>
      <c r="I172" s="38"/>
      <c r="J172" s="38"/>
      <c r="K172" s="38"/>
    </row>
    <row r="173" spans="1:11" ht="15.75" customHeight="1">
      <c r="A173" s="37"/>
      <c r="B173" s="37"/>
      <c r="D173" s="37"/>
      <c r="E173" s="34"/>
      <c r="F173" s="34"/>
      <c r="G173" s="34"/>
      <c r="H173" s="38"/>
      <c r="I173" s="38"/>
      <c r="J173" s="38"/>
      <c r="K173" s="38"/>
    </row>
    <row r="174" spans="1:11" ht="15.75" customHeight="1">
      <c r="A174" s="37"/>
      <c r="B174" s="37"/>
      <c r="D174" s="37"/>
      <c r="E174" s="34"/>
      <c r="F174" s="34"/>
      <c r="G174" s="34"/>
      <c r="H174" s="38"/>
      <c r="I174" s="38"/>
      <c r="J174" s="38"/>
      <c r="K174" s="38"/>
    </row>
    <row r="175" spans="1:11" ht="15.75" customHeight="1">
      <c r="A175" s="37"/>
      <c r="B175" s="37"/>
      <c r="D175" s="37"/>
      <c r="E175" s="34"/>
      <c r="F175" s="34"/>
      <c r="G175" s="34"/>
      <c r="H175" s="38"/>
      <c r="I175" s="38"/>
      <c r="J175" s="38"/>
      <c r="K175" s="38"/>
    </row>
    <row r="176" spans="1:11" ht="15.75" customHeight="1">
      <c r="A176" s="37"/>
      <c r="B176" s="37"/>
      <c r="D176" s="37"/>
      <c r="E176" s="34"/>
      <c r="F176" s="34"/>
      <c r="G176" s="34"/>
      <c r="H176" s="38"/>
      <c r="I176" s="38"/>
      <c r="J176" s="38"/>
      <c r="K176" s="38"/>
    </row>
    <row r="177" spans="1:11" ht="15.75" customHeight="1">
      <c r="A177" s="37"/>
      <c r="B177" s="37"/>
      <c r="D177" s="37"/>
      <c r="E177" s="34"/>
      <c r="F177" s="34"/>
      <c r="G177" s="34"/>
      <c r="H177" s="38"/>
      <c r="I177" s="38"/>
      <c r="J177" s="38"/>
      <c r="K177" s="38"/>
    </row>
    <row r="178" spans="1:11" ht="15.75" customHeight="1">
      <c r="A178" s="37"/>
      <c r="B178" s="37"/>
      <c r="D178" s="37"/>
      <c r="E178" s="34"/>
      <c r="F178" s="34"/>
      <c r="G178" s="34"/>
      <c r="H178" s="38"/>
      <c r="I178" s="38"/>
      <c r="J178" s="38"/>
      <c r="K178" s="38"/>
    </row>
    <row r="179" spans="1:11" ht="15.75" customHeight="1">
      <c r="A179" s="37"/>
      <c r="B179" s="37"/>
      <c r="D179" s="37"/>
      <c r="E179" s="34"/>
      <c r="F179" s="34"/>
      <c r="G179" s="34"/>
      <c r="H179" s="38"/>
      <c r="I179" s="38"/>
      <c r="J179" s="38"/>
      <c r="K179" s="38"/>
    </row>
    <row r="180" spans="1:11" ht="15.75" customHeight="1">
      <c r="A180" s="37"/>
      <c r="B180" s="37"/>
      <c r="D180" s="37"/>
      <c r="E180" s="34"/>
      <c r="F180" s="34"/>
      <c r="G180" s="34"/>
      <c r="H180" s="38"/>
      <c r="I180" s="38"/>
      <c r="J180" s="38"/>
      <c r="K180" s="38"/>
    </row>
    <row r="181" spans="1:11" ht="15.75" customHeight="1">
      <c r="A181" s="37"/>
      <c r="B181" s="37"/>
      <c r="D181" s="37"/>
      <c r="E181" s="34"/>
      <c r="F181" s="34"/>
      <c r="G181" s="34"/>
      <c r="H181" s="38"/>
      <c r="I181" s="38"/>
      <c r="J181" s="38"/>
      <c r="K181" s="38"/>
    </row>
    <row r="182" spans="1:11" ht="15.75" customHeight="1">
      <c r="A182" s="37"/>
      <c r="B182" s="37"/>
      <c r="D182" s="37"/>
      <c r="E182" s="34"/>
      <c r="F182" s="34"/>
      <c r="G182" s="34"/>
      <c r="H182" s="38"/>
      <c r="I182" s="38"/>
      <c r="J182" s="38"/>
      <c r="K182" s="38"/>
    </row>
    <row r="183" spans="1:11" ht="15.75" customHeight="1">
      <c r="A183" s="37"/>
      <c r="B183" s="37"/>
      <c r="D183" s="37"/>
      <c r="E183" s="34"/>
      <c r="F183" s="34"/>
      <c r="G183" s="34"/>
      <c r="H183" s="38"/>
      <c r="I183" s="38"/>
      <c r="J183" s="38"/>
      <c r="K183" s="38"/>
    </row>
    <row r="184" spans="1:11" ht="15.75" customHeight="1">
      <c r="A184" s="37"/>
      <c r="B184" s="37"/>
      <c r="D184" s="37"/>
      <c r="E184" s="34"/>
      <c r="F184" s="34"/>
      <c r="G184" s="34"/>
      <c r="H184" s="38"/>
      <c r="I184" s="38"/>
      <c r="J184" s="38"/>
      <c r="K184" s="38"/>
    </row>
    <row r="185" spans="1:11" ht="15.75" customHeight="1">
      <c r="A185" s="37"/>
      <c r="B185" s="37"/>
      <c r="D185" s="37"/>
      <c r="E185" s="34"/>
      <c r="F185" s="34"/>
      <c r="G185" s="34"/>
      <c r="H185" s="38"/>
      <c r="I185" s="38"/>
      <c r="J185" s="38"/>
      <c r="K185" s="38"/>
    </row>
    <row r="186" spans="1:11" ht="15.75" customHeight="1">
      <c r="A186" s="37"/>
      <c r="B186" s="37"/>
      <c r="D186" s="37"/>
      <c r="E186" s="34"/>
      <c r="F186" s="34"/>
      <c r="G186" s="34"/>
      <c r="H186" s="38"/>
      <c r="I186" s="38"/>
      <c r="J186" s="38"/>
      <c r="K186" s="38"/>
    </row>
    <row r="187" spans="1:11" ht="15.75" customHeight="1">
      <c r="A187" s="37"/>
      <c r="B187" s="37"/>
      <c r="D187" s="37"/>
      <c r="E187" s="34"/>
      <c r="F187" s="34"/>
      <c r="G187" s="34"/>
      <c r="H187" s="38"/>
      <c r="I187" s="38"/>
      <c r="J187" s="38"/>
      <c r="K187" s="38"/>
    </row>
    <row r="188" spans="1:11" ht="15.75" customHeight="1">
      <c r="A188" s="37"/>
      <c r="B188" s="37"/>
      <c r="D188" s="37"/>
      <c r="E188" s="34"/>
      <c r="F188" s="34"/>
      <c r="G188" s="34"/>
      <c r="H188" s="38"/>
      <c r="I188" s="38"/>
      <c r="J188" s="38"/>
      <c r="K188" s="38"/>
    </row>
    <row r="189" spans="1:11" ht="15.75" customHeight="1">
      <c r="A189" s="37"/>
      <c r="B189" s="37"/>
      <c r="D189" s="37"/>
      <c r="E189" s="34"/>
      <c r="F189" s="34"/>
      <c r="G189" s="34"/>
      <c r="H189" s="38"/>
      <c r="I189" s="38"/>
      <c r="J189" s="38"/>
      <c r="K189" s="38"/>
    </row>
    <row r="190" spans="1:11" ht="15.75" customHeight="1">
      <c r="A190" s="37"/>
      <c r="B190" s="37"/>
      <c r="D190" s="37"/>
      <c r="E190" s="34"/>
      <c r="F190" s="34"/>
      <c r="G190" s="34"/>
      <c r="H190" s="38"/>
      <c r="I190" s="38"/>
      <c r="J190" s="38"/>
      <c r="K190" s="38"/>
    </row>
    <row r="191" spans="1:11" ht="15.75" customHeight="1">
      <c r="A191" s="37"/>
      <c r="B191" s="37"/>
      <c r="D191" s="37"/>
      <c r="E191" s="34"/>
      <c r="F191" s="34"/>
      <c r="G191" s="34"/>
      <c r="H191" s="38"/>
      <c r="I191" s="38"/>
      <c r="J191" s="38"/>
      <c r="K191" s="38"/>
    </row>
    <row r="192" spans="1:11" ht="15.75" customHeight="1">
      <c r="A192" s="37"/>
      <c r="B192" s="37"/>
      <c r="D192" s="37"/>
      <c r="E192" s="34"/>
      <c r="F192" s="34"/>
      <c r="G192" s="34"/>
      <c r="H192" s="38"/>
      <c r="I192" s="38"/>
      <c r="J192" s="38"/>
      <c r="K192" s="38"/>
    </row>
    <row r="193" spans="1:11" ht="15.75" customHeight="1">
      <c r="A193" s="37"/>
      <c r="B193" s="37"/>
      <c r="D193" s="37"/>
      <c r="E193" s="34"/>
      <c r="F193" s="34"/>
      <c r="G193" s="34"/>
      <c r="H193" s="38"/>
      <c r="I193" s="38"/>
      <c r="J193" s="38"/>
      <c r="K193" s="38"/>
    </row>
    <row r="194" spans="1:11" ht="15.75" customHeight="1">
      <c r="A194" s="37"/>
      <c r="B194" s="37"/>
      <c r="D194" s="37"/>
      <c r="E194" s="34"/>
      <c r="F194" s="34"/>
      <c r="G194" s="34"/>
      <c r="H194" s="38"/>
      <c r="I194" s="38"/>
      <c r="J194" s="38"/>
      <c r="K194" s="38"/>
    </row>
    <row r="195" spans="1:11" ht="15.75" customHeight="1">
      <c r="A195" s="37"/>
      <c r="B195" s="37"/>
      <c r="D195" s="37"/>
      <c r="E195" s="34"/>
      <c r="F195" s="34"/>
      <c r="G195" s="34"/>
      <c r="H195" s="38"/>
      <c r="I195" s="38"/>
      <c r="J195" s="38"/>
      <c r="K195" s="38"/>
    </row>
    <row r="196" spans="1:11" ht="15.75" customHeight="1">
      <c r="A196" s="37"/>
      <c r="B196" s="37"/>
      <c r="D196" s="37"/>
      <c r="E196" s="34"/>
      <c r="F196" s="34"/>
      <c r="G196" s="34"/>
      <c r="H196" s="38"/>
      <c r="I196" s="38"/>
      <c r="J196" s="38"/>
      <c r="K196" s="38"/>
    </row>
    <row r="197" spans="1:11" ht="15.75" customHeight="1">
      <c r="A197" s="37"/>
      <c r="B197" s="37"/>
      <c r="D197" s="37"/>
      <c r="E197" s="34"/>
      <c r="F197" s="34"/>
      <c r="G197" s="34"/>
      <c r="H197" s="38"/>
      <c r="I197" s="38"/>
      <c r="J197" s="38"/>
      <c r="K197" s="38"/>
    </row>
    <row r="198" spans="1:11" ht="15.75" customHeight="1">
      <c r="A198" s="37"/>
      <c r="B198" s="37"/>
      <c r="D198" s="37"/>
      <c r="E198" s="34"/>
      <c r="F198" s="34"/>
      <c r="G198" s="34"/>
      <c r="H198" s="38"/>
      <c r="I198" s="38"/>
      <c r="J198" s="38"/>
      <c r="K198" s="38"/>
    </row>
    <row r="199" spans="1:11" ht="15.75" customHeight="1">
      <c r="A199" s="37"/>
      <c r="B199" s="37"/>
      <c r="D199" s="37"/>
      <c r="E199" s="34"/>
      <c r="F199" s="34"/>
      <c r="G199" s="34"/>
      <c r="H199" s="38"/>
      <c r="I199" s="38"/>
      <c r="J199" s="38"/>
      <c r="K199" s="38"/>
    </row>
    <row r="200" spans="1:11" ht="15.75" customHeight="1">
      <c r="A200" s="37"/>
      <c r="B200" s="37"/>
      <c r="D200" s="37"/>
      <c r="E200" s="34"/>
      <c r="F200" s="34"/>
      <c r="G200" s="34"/>
      <c r="H200" s="38"/>
      <c r="I200" s="38"/>
      <c r="J200" s="38"/>
      <c r="K200" s="38"/>
    </row>
    <row r="201" spans="1:11" ht="15.75" customHeight="1">
      <c r="A201" s="37"/>
      <c r="B201" s="37"/>
      <c r="D201" s="37"/>
      <c r="E201" s="34"/>
      <c r="F201" s="34"/>
      <c r="G201" s="34"/>
      <c r="H201" s="38"/>
      <c r="I201" s="38"/>
      <c r="J201" s="38"/>
      <c r="K201" s="38"/>
    </row>
    <row r="202" spans="1:11" ht="15.75" customHeight="1">
      <c r="A202" s="37"/>
      <c r="B202" s="37"/>
      <c r="D202" s="37"/>
      <c r="E202" s="34"/>
      <c r="F202" s="34"/>
      <c r="G202" s="34"/>
      <c r="H202" s="38"/>
      <c r="I202" s="38"/>
      <c r="J202" s="38"/>
      <c r="K202" s="38"/>
    </row>
    <row r="203" spans="1:11" ht="15.75" customHeight="1">
      <c r="A203" s="37"/>
      <c r="B203" s="37"/>
      <c r="D203" s="37"/>
      <c r="E203" s="34"/>
      <c r="F203" s="34"/>
      <c r="G203" s="34"/>
      <c r="H203" s="38"/>
      <c r="I203" s="38"/>
      <c r="J203" s="38"/>
      <c r="K203" s="38"/>
    </row>
    <row r="204" spans="1:11" ht="15.75" customHeight="1">
      <c r="A204" s="37"/>
      <c r="B204" s="37"/>
      <c r="D204" s="37"/>
      <c r="E204" s="34"/>
      <c r="F204" s="34"/>
      <c r="G204" s="34"/>
      <c r="H204" s="38"/>
      <c r="I204" s="38"/>
      <c r="J204" s="38"/>
      <c r="K204" s="38"/>
    </row>
    <row r="205" spans="1:11" ht="15.75" customHeight="1">
      <c r="A205" s="37"/>
      <c r="B205" s="37"/>
      <c r="D205" s="37"/>
      <c r="E205" s="34"/>
      <c r="F205" s="34"/>
      <c r="G205" s="34"/>
      <c r="H205" s="38"/>
      <c r="I205" s="38"/>
      <c r="J205" s="38"/>
      <c r="K205" s="38"/>
    </row>
    <row r="206" spans="1:11" ht="15.75" customHeight="1">
      <c r="A206" s="37"/>
      <c r="B206" s="37"/>
      <c r="D206" s="37"/>
      <c r="E206" s="34"/>
      <c r="F206" s="34"/>
      <c r="G206" s="34"/>
      <c r="H206" s="38"/>
      <c r="I206" s="38"/>
      <c r="J206" s="38"/>
      <c r="K206" s="38"/>
    </row>
    <row r="207" spans="1:11" ht="15.75" customHeight="1">
      <c r="A207" s="37"/>
      <c r="B207" s="37"/>
      <c r="D207" s="37"/>
      <c r="E207" s="34"/>
      <c r="F207" s="34"/>
      <c r="G207" s="34"/>
      <c r="H207" s="38"/>
      <c r="I207" s="38"/>
      <c r="J207" s="38"/>
      <c r="K207" s="38"/>
    </row>
    <row r="208" spans="1:11" ht="15.75" customHeight="1">
      <c r="A208" s="37"/>
      <c r="B208" s="37"/>
      <c r="D208" s="37"/>
      <c r="E208" s="34"/>
      <c r="F208" s="34"/>
      <c r="G208" s="34"/>
      <c r="H208" s="38"/>
      <c r="I208" s="38"/>
      <c r="J208" s="38"/>
      <c r="K208" s="38"/>
    </row>
    <row r="209" spans="1:11" ht="15.75" customHeight="1">
      <c r="A209" s="37"/>
      <c r="B209" s="37"/>
      <c r="D209" s="37"/>
      <c r="E209" s="34"/>
      <c r="F209" s="34"/>
      <c r="G209" s="34"/>
      <c r="H209" s="38"/>
      <c r="I209" s="38"/>
      <c r="J209" s="38"/>
      <c r="K209" s="38"/>
    </row>
    <row r="210" spans="1:11" ht="15.75" customHeight="1">
      <c r="A210" s="37"/>
      <c r="B210" s="37"/>
      <c r="D210" s="37"/>
      <c r="E210" s="34"/>
      <c r="F210" s="34"/>
      <c r="G210" s="34"/>
      <c r="H210" s="38"/>
      <c r="I210" s="38"/>
      <c r="J210" s="38"/>
      <c r="K210" s="38"/>
    </row>
    <row r="211" spans="1:11" ht="15.75" customHeight="1">
      <c r="A211" s="37"/>
      <c r="B211" s="37"/>
      <c r="D211" s="37"/>
      <c r="E211" s="34"/>
      <c r="F211" s="34"/>
      <c r="G211" s="34"/>
      <c r="H211" s="38"/>
      <c r="I211" s="38"/>
      <c r="J211" s="38"/>
      <c r="K211" s="38"/>
    </row>
    <row r="212" spans="1:11" ht="15.75" customHeight="1">
      <c r="A212" s="37"/>
      <c r="B212" s="37"/>
      <c r="D212" s="37"/>
      <c r="E212" s="34"/>
      <c r="F212" s="34"/>
      <c r="G212" s="34"/>
      <c r="H212" s="38"/>
      <c r="I212" s="38"/>
      <c r="J212" s="38"/>
      <c r="K212" s="38"/>
    </row>
    <row r="213" spans="1:11" ht="15.75" customHeight="1">
      <c r="A213" s="37"/>
      <c r="B213" s="37"/>
      <c r="D213" s="37"/>
      <c r="E213" s="34"/>
      <c r="F213" s="34"/>
      <c r="G213" s="34"/>
      <c r="H213" s="38"/>
      <c r="I213" s="38"/>
      <c r="J213" s="38"/>
      <c r="K213" s="38"/>
    </row>
    <row r="214" spans="1:11" ht="15.75" customHeight="1">
      <c r="A214" s="37"/>
      <c r="B214" s="37"/>
      <c r="D214" s="37"/>
      <c r="E214" s="34"/>
      <c r="F214" s="34"/>
      <c r="G214" s="34"/>
      <c r="H214" s="38"/>
      <c r="I214" s="38"/>
      <c r="J214" s="38"/>
      <c r="K214" s="38"/>
    </row>
    <row r="215" spans="1:11" ht="15.75" customHeight="1">
      <c r="A215" s="37"/>
      <c r="B215" s="37"/>
      <c r="D215" s="37"/>
      <c r="E215" s="34"/>
      <c r="F215" s="34"/>
      <c r="G215" s="34"/>
      <c r="H215" s="38"/>
      <c r="I215" s="38"/>
      <c r="J215" s="38"/>
      <c r="K215" s="38"/>
    </row>
    <row r="216" spans="1:11" ht="15.75" customHeight="1">
      <c r="A216" s="37"/>
      <c r="B216" s="37"/>
      <c r="D216" s="37"/>
      <c r="E216" s="34"/>
      <c r="F216" s="34"/>
      <c r="G216" s="34"/>
      <c r="H216" s="38"/>
      <c r="I216" s="38"/>
      <c r="J216" s="38"/>
      <c r="K216" s="38"/>
    </row>
    <row r="217" spans="1:11" ht="15.75" customHeight="1">
      <c r="A217" s="37"/>
      <c r="B217" s="37"/>
      <c r="D217" s="37"/>
      <c r="E217" s="34"/>
      <c r="F217" s="34"/>
      <c r="G217" s="34"/>
      <c r="H217" s="38"/>
      <c r="I217" s="38"/>
      <c r="J217" s="38"/>
      <c r="K217" s="38"/>
    </row>
    <row r="218" spans="1:11" ht="15.75" customHeight="1">
      <c r="A218" s="37"/>
      <c r="B218" s="37"/>
      <c r="D218" s="37"/>
      <c r="E218" s="34"/>
      <c r="F218" s="34"/>
      <c r="G218" s="34"/>
      <c r="H218" s="38"/>
      <c r="I218" s="38"/>
      <c r="J218" s="38"/>
      <c r="K218" s="38"/>
    </row>
    <row r="219" spans="1:11" ht="15.75" customHeight="1">
      <c r="A219" s="37"/>
      <c r="B219" s="37"/>
      <c r="D219" s="37"/>
      <c r="E219" s="34"/>
      <c r="F219" s="34"/>
      <c r="G219" s="34"/>
      <c r="H219" s="38"/>
      <c r="I219" s="38"/>
      <c r="J219" s="38"/>
      <c r="K219" s="38"/>
    </row>
    <row r="220" spans="1:11" ht="15.75" customHeight="1">
      <c r="A220" s="37"/>
      <c r="B220" s="37"/>
      <c r="D220" s="37"/>
      <c r="E220" s="34"/>
      <c r="F220" s="34"/>
      <c r="G220" s="34"/>
      <c r="H220" s="38"/>
      <c r="I220" s="38"/>
      <c r="J220" s="38"/>
      <c r="K220" s="38"/>
    </row>
    <row r="221" spans="1:11" ht="15.75" customHeight="1">
      <c r="A221" s="37"/>
      <c r="B221" s="37"/>
      <c r="D221" s="37"/>
      <c r="E221" s="34"/>
      <c r="F221" s="34"/>
      <c r="G221" s="34"/>
      <c r="H221" s="38"/>
      <c r="I221" s="38"/>
      <c r="J221" s="38"/>
      <c r="K221" s="38"/>
    </row>
    <row r="222" spans="1:11" ht="15.75" customHeight="1">
      <c r="A222" s="37"/>
      <c r="B222" s="37"/>
      <c r="D222" s="37"/>
      <c r="E222" s="34"/>
      <c r="F222" s="34"/>
      <c r="G222" s="34"/>
      <c r="H222" s="38"/>
      <c r="I222" s="38"/>
      <c r="J222" s="38"/>
      <c r="K222" s="38"/>
    </row>
    <row r="223" spans="1:11" ht="15.75" customHeight="1">
      <c r="A223" s="37"/>
      <c r="B223" s="37"/>
      <c r="D223" s="37"/>
      <c r="E223" s="34"/>
      <c r="F223" s="34"/>
      <c r="G223" s="34"/>
      <c r="H223" s="38"/>
      <c r="I223" s="38"/>
      <c r="J223" s="38"/>
      <c r="K223" s="38"/>
    </row>
    <row r="224" spans="1:11" ht="15.75" customHeight="1">
      <c r="A224" s="37"/>
      <c r="B224" s="37"/>
      <c r="D224" s="37"/>
      <c r="E224" s="34"/>
      <c r="F224" s="34"/>
      <c r="G224" s="34"/>
      <c r="H224" s="38"/>
      <c r="I224" s="38"/>
      <c r="J224" s="38"/>
      <c r="K224" s="38"/>
    </row>
    <row r="225" spans="1:11" ht="15.75" customHeight="1">
      <c r="A225" s="37"/>
      <c r="B225" s="37"/>
      <c r="D225" s="37"/>
      <c r="E225" s="34"/>
      <c r="F225" s="34"/>
      <c r="G225" s="34"/>
      <c r="H225" s="38"/>
      <c r="I225" s="38"/>
      <c r="J225" s="38"/>
      <c r="K225" s="38"/>
    </row>
    <row r="226" spans="1:11" ht="15.75" customHeight="1">
      <c r="A226" s="37"/>
      <c r="B226" s="37"/>
      <c r="D226" s="37"/>
      <c r="E226" s="34"/>
      <c r="F226" s="34"/>
      <c r="G226" s="34"/>
      <c r="H226" s="38"/>
      <c r="I226" s="38"/>
      <c r="J226" s="38"/>
      <c r="K226" s="38"/>
    </row>
    <row r="227" spans="1:11" ht="15.75" customHeight="1">
      <c r="A227" s="37"/>
      <c r="B227" s="37"/>
      <c r="D227" s="37"/>
      <c r="E227" s="34"/>
      <c r="F227" s="34"/>
      <c r="G227" s="34"/>
      <c r="H227" s="38"/>
      <c r="I227" s="38"/>
      <c r="J227" s="38"/>
      <c r="K227" s="38"/>
    </row>
    <row r="228" spans="1:11" ht="15.75" customHeight="1">
      <c r="A228" s="37"/>
      <c r="B228" s="37"/>
      <c r="D228" s="37"/>
      <c r="E228" s="34"/>
      <c r="F228" s="34"/>
      <c r="G228" s="34"/>
      <c r="H228" s="38"/>
      <c r="I228" s="38"/>
      <c r="J228" s="38"/>
      <c r="K228" s="38"/>
    </row>
    <row r="229" spans="1:11" ht="15.75" customHeight="1">
      <c r="A229" s="37"/>
      <c r="B229" s="37"/>
      <c r="D229" s="37"/>
      <c r="E229" s="34"/>
      <c r="F229" s="34"/>
      <c r="G229" s="34"/>
      <c r="H229" s="38"/>
      <c r="I229" s="38"/>
      <c r="J229" s="38"/>
      <c r="K229" s="38"/>
    </row>
    <row r="230" spans="1:11" ht="15.75" customHeight="1">
      <c r="A230" s="37"/>
      <c r="B230" s="37"/>
      <c r="D230" s="37"/>
      <c r="E230" s="34"/>
      <c r="F230" s="34"/>
      <c r="G230" s="34"/>
      <c r="H230" s="38"/>
      <c r="I230" s="38"/>
      <c r="J230" s="38"/>
      <c r="K230" s="38"/>
    </row>
    <row r="231" spans="1:11" ht="15.75" customHeight="1">
      <c r="A231" s="37"/>
      <c r="B231" s="37"/>
      <c r="D231" s="37"/>
      <c r="E231" s="34"/>
      <c r="F231" s="34"/>
      <c r="G231" s="34"/>
      <c r="H231" s="38"/>
      <c r="I231" s="38"/>
      <c r="J231" s="38"/>
      <c r="K231" s="38"/>
    </row>
    <row r="232" spans="1:11" ht="15.75" customHeight="1">
      <c r="A232" s="37"/>
      <c r="B232" s="37"/>
      <c r="D232" s="37"/>
      <c r="E232" s="34"/>
      <c r="F232" s="34"/>
      <c r="G232" s="34"/>
      <c r="H232" s="38"/>
      <c r="I232" s="38"/>
      <c r="J232" s="38"/>
      <c r="K232" s="38"/>
    </row>
    <row r="233" spans="1:11" ht="15.75" customHeight="1">
      <c r="A233" s="37"/>
      <c r="B233" s="37"/>
      <c r="D233" s="37"/>
      <c r="E233" s="34"/>
      <c r="F233" s="34"/>
      <c r="G233" s="34"/>
      <c r="H233" s="38"/>
      <c r="I233" s="38"/>
      <c r="J233" s="38"/>
      <c r="K233" s="38"/>
    </row>
    <row r="234" spans="1:11" ht="15.75" customHeight="1">
      <c r="A234" s="37"/>
      <c r="B234" s="37"/>
      <c r="D234" s="37"/>
      <c r="E234" s="34"/>
      <c r="F234" s="34"/>
      <c r="G234" s="34"/>
      <c r="H234" s="38"/>
      <c r="I234" s="38"/>
      <c r="J234" s="38"/>
      <c r="K234" s="38"/>
    </row>
    <row r="235" spans="1:11" ht="15.75" customHeight="1">
      <c r="A235" s="37"/>
      <c r="B235" s="37"/>
      <c r="D235" s="37"/>
      <c r="E235" s="34"/>
      <c r="F235" s="34"/>
      <c r="G235" s="34"/>
      <c r="H235" s="38"/>
      <c r="I235" s="38"/>
      <c r="J235" s="38"/>
      <c r="K235" s="38"/>
    </row>
    <row r="236" spans="1:11" ht="15.75" customHeight="1">
      <c r="A236" s="37"/>
      <c r="B236" s="37"/>
      <c r="D236" s="37"/>
      <c r="E236" s="34"/>
      <c r="F236" s="34"/>
      <c r="G236" s="34"/>
      <c r="H236" s="38"/>
      <c r="I236" s="38"/>
      <c r="J236" s="38"/>
      <c r="K236" s="38"/>
    </row>
    <row r="237" spans="1:11" ht="15.75" customHeight="1">
      <c r="A237" s="37"/>
      <c r="B237" s="37"/>
      <c r="D237" s="37"/>
      <c r="E237" s="34"/>
      <c r="F237" s="34"/>
      <c r="G237" s="34"/>
      <c r="H237" s="38"/>
      <c r="I237" s="38"/>
      <c r="J237" s="38"/>
      <c r="K237" s="38"/>
    </row>
    <row r="238" spans="1:11" ht="15.75" customHeight="1">
      <c r="A238" s="37"/>
      <c r="B238" s="37"/>
      <c r="D238" s="37"/>
      <c r="E238" s="34"/>
      <c r="F238" s="34"/>
      <c r="G238" s="34"/>
      <c r="H238" s="38"/>
      <c r="I238" s="38"/>
      <c r="J238" s="38"/>
      <c r="K238" s="38"/>
    </row>
    <row r="239" spans="1:11" ht="15.75" customHeight="1">
      <c r="A239" s="37"/>
      <c r="B239" s="37"/>
      <c r="D239" s="37"/>
      <c r="E239" s="34"/>
      <c r="F239" s="34"/>
      <c r="G239" s="34"/>
      <c r="H239" s="38"/>
      <c r="I239" s="38"/>
      <c r="J239" s="38"/>
      <c r="K239" s="38"/>
    </row>
    <row r="240" spans="1:11" ht="15.75" customHeight="1">
      <c r="A240" s="37"/>
      <c r="B240" s="37"/>
      <c r="D240" s="37"/>
      <c r="E240" s="34"/>
      <c r="F240" s="34"/>
      <c r="G240" s="34"/>
      <c r="H240" s="38"/>
      <c r="I240" s="38"/>
      <c r="J240" s="38"/>
      <c r="K240" s="38"/>
    </row>
    <row r="241" spans="1:11" ht="15.75" customHeight="1">
      <c r="A241" s="37"/>
      <c r="B241" s="37"/>
      <c r="D241" s="37"/>
      <c r="E241" s="34"/>
      <c r="F241" s="34"/>
      <c r="G241" s="34"/>
      <c r="H241" s="38"/>
      <c r="I241" s="38"/>
      <c r="J241" s="38"/>
      <c r="K241" s="38"/>
    </row>
    <row r="242" spans="1:11" ht="15.75" customHeight="1">
      <c r="A242" s="37"/>
      <c r="B242" s="37"/>
      <c r="D242" s="37"/>
      <c r="E242" s="34"/>
      <c r="F242" s="34"/>
      <c r="G242" s="34"/>
      <c r="H242" s="38"/>
      <c r="I242" s="38"/>
      <c r="J242" s="38"/>
      <c r="K242" s="38"/>
    </row>
    <row r="243" spans="1:11" ht="15.75" customHeight="1">
      <c r="A243" s="37"/>
      <c r="B243" s="37"/>
      <c r="D243" s="37"/>
      <c r="E243" s="34"/>
      <c r="F243" s="34"/>
      <c r="G243" s="34"/>
      <c r="H243" s="38"/>
      <c r="I243" s="38"/>
      <c r="J243" s="38"/>
      <c r="K243" s="38"/>
    </row>
    <row r="244" spans="1:11" ht="15.75" customHeight="1">
      <c r="A244" s="37"/>
      <c r="B244" s="37"/>
      <c r="D244" s="37"/>
      <c r="E244" s="34"/>
      <c r="F244" s="34"/>
      <c r="G244" s="34"/>
      <c r="H244" s="38"/>
      <c r="I244" s="38"/>
      <c r="J244" s="38"/>
      <c r="K244" s="38"/>
    </row>
    <row r="245" spans="1:11" ht="15.75" customHeight="1">
      <c r="A245" s="37"/>
      <c r="B245" s="37"/>
      <c r="D245" s="37"/>
      <c r="E245" s="34"/>
      <c r="F245" s="34"/>
      <c r="G245" s="34"/>
      <c r="H245" s="38"/>
      <c r="I245" s="38"/>
      <c r="J245" s="38"/>
      <c r="K245" s="38"/>
    </row>
    <row r="246" spans="1:11" ht="15.75" customHeight="1">
      <c r="A246" s="37"/>
      <c r="B246" s="37"/>
      <c r="D246" s="37"/>
      <c r="E246" s="34"/>
      <c r="F246" s="34"/>
      <c r="G246" s="34"/>
      <c r="H246" s="38"/>
      <c r="I246" s="38"/>
      <c r="J246" s="38"/>
      <c r="K246" s="38"/>
    </row>
    <row r="247" spans="1:11" ht="15.75" customHeight="1">
      <c r="A247" s="37"/>
      <c r="B247" s="37"/>
      <c r="D247" s="37"/>
      <c r="E247" s="34"/>
      <c r="F247" s="34"/>
      <c r="G247" s="34"/>
      <c r="H247" s="38"/>
      <c r="I247" s="38"/>
      <c r="J247" s="38"/>
      <c r="K247" s="38"/>
    </row>
    <row r="248" spans="1:11" ht="15.75" customHeight="1">
      <c r="A248" s="37"/>
      <c r="B248" s="37"/>
      <c r="D248" s="37"/>
      <c r="E248" s="34"/>
      <c r="F248" s="34"/>
      <c r="G248" s="34"/>
      <c r="H248" s="38"/>
      <c r="I248" s="38"/>
      <c r="J248" s="38"/>
      <c r="K248" s="38"/>
    </row>
    <row r="249" spans="1:11" ht="15.75" customHeight="1">
      <c r="A249" s="37"/>
      <c r="B249" s="37"/>
      <c r="D249" s="37"/>
      <c r="E249" s="34"/>
      <c r="F249" s="34"/>
      <c r="G249" s="34"/>
      <c r="H249" s="38"/>
      <c r="I249" s="38"/>
      <c r="J249" s="38"/>
      <c r="K249" s="38"/>
    </row>
    <row r="250" spans="1:11" ht="15.75" customHeight="1">
      <c r="A250" s="37"/>
      <c r="B250" s="37"/>
      <c r="D250" s="37"/>
      <c r="E250" s="34"/>
      <c r="F250" s="34"/>
      <c r="G250" s="34"/>
      <c r="H250" s="38"/>
      <c r="I250" s="38"/>
      <c r="J250" s="38"/>
      <c r="K250" s="38"/>
    </row>
    <row r="251" spans="1:11" ht="15.75" customHeight="1">
      <c r="A251" s="37"/>
      <c r="B251" s="37"/>
      <c r="D251" s="37"/>
      <c r="E251" s="34"/>
      <c r="F251" s="34"/>
      <c r="G251" s="34"/>
      <c r="H251" s="38"/>
      <c r="I251" s="38"/>
      <c r="J251" s="38"/>
      <c r="K251" s="38"/>
    </row>
    <row r="252" spans="1:11" ht="15.75" customHeight="1">
      <c r="A252" s="37"/>
      <c r="B252" s="37"/>
      <c r="D252" s="37"/>
      <c r="E252" s="34"/>
      <c r="F252" s="34"/>
      <c r="G252" s="34"/>
      <c r="H252" s="38"/>
      <c r="I252" s="38"/>
      <c r="J252" s="38"/>
      <c r="K252" s="38"/>
    </row>
    <row r="253" spans="1:11" ht="15.75" customHeight="1">
      <c r="A253" s="37"/>
      <c r="B253" s="37"/>
      <c r="D253" s="37"/>
      <c r="E253" s="34"/>
      <c r="F253" s="34"/>
      <c r="G253" s="34"/>
      <c r="H253" s="38"/>
      <c r="I253" s="38"/>
      <c r="J253" s="38"/>
      <c r="K253" s="38"/>
    </row>
    <row r="254" spans="1:11" ht="15.75" customHeight="1">
      <c r="A254" s="37"/>
      <c r="B254" s="37"/>
      <c r="D254" s="37"/>
      <c r="E254" s="34"/>
      <c r="F254" s="34"/>
      <c r="G254" s="34"/>
      <c r="H254" s="38"/>
      <c r="I254" s="38"/>
      <c r="J254" s="38"/>
      <c r="K254" s="38"/>
    </row>
    <row r="255" spans="1:11" ht="15.75" customHeight="1">
      <c r="A255" s="37"/>
      <c r="B255" s="37"/>
      <c r="D255" s="37"/>
      <c r="E255" s="34"/>
      <c r="F255" s="34"/>
      <c r="G255" s="34"/>
      <c r="H255" s="38"/>
      <c r="I255" s="38"/>
      <c r="J255" s="38"/>
      <c r="K255" s="38"/>
    </row>
    <row r="256" spans="1:11" ht="15.75" customHeight="1">
      <c r="A256" s="37"/>
      <c r="B256" s="37"/>
      <c r="D256" s="37"/>
      <c r="E256" s="34"/>
      <c r="F256" s="34"/>
      <c r="G256" s="34"/>
      <c r="H256" s="38"/>
      <c r="I256" s="38"/>
      <c r="J256" s="38"/>
      <c r="K256" s="38"/>
    </row>
    <row r="257" spans="1:11" ht="15.75" customHeight="1">
      <c r="A257" s="37"/>
      <c r="B257" s="37"/>
      <c r="D257" s="37"/>
      <c r="E257" s="34"/>
      <c r="F257" s="34"/>
      <c r="G257" s="34"/>
      <c r="H257" s="38"/>
      <c r="I257" s="38"/>
      <c r="J257" s="38"/>
      <c r="K257" s="38"/>
    </row>
    <row r="258" spans="1:11" ht="15.75" customHeight="1">
      <c r="A258" s="37"/>
      <c r="B258" s="37"/>
      <c r="D258" s="37"/>
      <c r="E258" s="34"/>
      <c r="F258" s="34"/>
      <c r="G258" s="34"/>
      <c r="H258" s="38"/>
      <c r="I258" s="38"/>
      <c r="J258" s="38"/>
      <c r="K258" s="38"/>
    </row>
    <row r="259" spans="1:11" ht="15.75" customHeight="1">
      <c r="A259" s="37"/>
      <c r="B259" s="37"/>
      <c r="D259" s="37"/>
      <c r="E259" s="34"/>
      <c r="F259" s="34"/>
      <c r="G259" s="34"/>
      <c r="H259" s="38"/>
      <c r="I259" s="38"/>
      <c r="J259" s="38"/>
      <c r="K259" s="38"/>
    </row>
    <row r="260" spans="1:11" ht="15.75" customHeight="1">
      <c r="A260" s="37"/>
      <c r="B260" s="37"/>
      <c r="D260" s="37"/>
      <c r="E260" s="34"/>
      <c r="F260" s="34"/>
      <c r="G260" s="34"/>
      <c r="H260" s="38"/>
      <c r="I260" s="38"/>
      <c r="J260" s="38"/>
      <c r="K260" s="38"/>
    </row>
    <row r="261" spans="1:11" ht="15.75" customHeight="1">
      <c r="A261" s="37"/>
      <c r="B261" s="37"/>
      <c r="D261" s="37"/>
      <c r="E261" s="34"/>
      <c r="F261" s="34"/>
      <c r="G261" s="34"/>
      <c r="H261" s="38"/>
      <c r="I261" s="38"/>
      <c r="J261" s="38"/>
      <c r="K261" s="38"/>
    </row>
    <row r="262" spans="1:11" ht="15.75" customHeight="1">
      <c r="A262" s="37"/>
      <c r="B262" s="37"/>
      <c r="D262" s="37"/>
      <c r="E262" s="34"/>
      <c r="F262" s="34"/>
      <c r="G262" s="34"/>
      <c r="H262" s="38"/>
      <c r="I262" s="38"/>
      <c r="J262" s="38"/>
      <c r="K262" s="38"/>
    </row>
    <row r="263" spans="1:11" ht="15.75" customHeight="1">
      <c r="A263" s="37"/>
      <c r="B263" s="37"/>
      <c r="D263" s="37"/>
      <c r="E263" s="34"/>
      <c r="F263" s="34"/>
      <c r="G263" s="34"/>
      <c r="H263" s="38"/>
      <c r="I263" s="38"/>
      <c r="J263" s="38"/>
      <c r="K263" s="38"/>
    </row>
    <row r="264" spans="1:11" ht="15.75" customHeight="1">
      <c r="A264" s="37"/>
      <c r="B264" s="37"/>
      <c r="D264" s="37"/>
      <c r="E264" s="34"/>
      <c r="F264" s="34"/>
      <c r="G264" s="34"/>
      <c r="H264" s="38"/>
      <c r="I264" s="38"/>
      <c r="J264" s="38"/>
      <c r="K264" s="38"/>
    </row>
    <row r="265" spans="1:11" ht="15.75" customHeight="1">
      <c r="A265" s="37"/>
      <c r="B265" s="37"/>
      <c r="D265" s="37"/>
      <c r="E265" s="34"/>
      <c r="F265" s="34"/>
      <c r="G265" s="34"/>
      <c r="H265" s="38"/>
      <c r="I265" s="38"/>
      <c r="J265" s="38"/>
      <c r="K265" s="38"/>
    </row>
    <row r="266" spans="1:11" ht="15.75" customHeight="1">
      <c r="A266" s="37"/>
      <c r="B266" s="37"/>
      <c r="D266" s="37"/>
      <c r="E266" s="34"/>
      <c r="F266" s="34"/>
      <c r="G266" s="34"/>
      <c r="H266" s="38"/>
      <c r="I266" s="38"/>
      <c r="J266" s="38"/>
      <c r="K266" s="38"/>
    </row>
    <row r="267" spans="1:11" ht="15.75" customHeight="1">
      <c r="A267" s="37"/>
      <c r="B267" s="37"/>
      <c r="D267" s="37"/>
      <c r="E267" s="34"/>
      <c r="F267" s="34"/>
      <c r="G267" s="34"/>
      <c r="H267" s="38"/>
      <c r="I267" s="38"/>
      <c r="J267" s="38"/>
      <c r="K267" s="38"/>
    </row>
    <row r="268" spans="1:11" ht="15.75" customHeight="1">
      <c r="A268" s="37"/>
      <c r="B268" s="37"/>
      <c r="D268" s="37"/>
      <c r="E268" s="34"/>
      <c r="F268" s="34"/>
      <c r="G268" s="34"/>
      <c r="H268" s="38"/>
      <c r="I268" s="38"/>
      <c r="J268" s="38"/>
      <c r="K268" s="38"/>
    </row>
    <row r="269" spans="1:11" ht="15.75" customHeight="1">
      <c r="A269" s="37"/>
      <c r="B269" s="37"/>
      <c r="D269" s="37"/>
      <c r="E269" s="34"/>
      <c r="F269" s="34"/>
      <c r="G269" s="34"/>
      <c r="H269" s="38"/>
      <c r="I269" s="38"/>
      <c r="J269" s="38"/>
      <c r="K269" s="38"/>
    </row>
    <row r="270" spans="1:11" ht="15.75" customHeight="1">
      <c r="A270" s="37"/>
      <c r="B270" s="37"/>
      <c r="D270" s="37"/>
      <c r="E270" s="34"/>
      <c r="F270" s="34"/>
      <c r="G270" s="34"/>
      <c r="H270" s="38"/>
      <c r="I270" s="38"/>
      <c r="J270" s="38"/>
      <c r="K270" s="38"/>
    </row>
    <row r="271" spans="1:11" ht="15.75" customHeight="1">
      <c r="A271" s="37"/>
      <c r="B271" s="37"/>
      <c r="D271" s="37"/>
      <c r="E271" s="34"/>
      <c r="F271" s="34"/>
      <c r="G271" s="34"/>
      <c r="H271" s="38"/>
      <c r="I271" s="38"/>
      <c r="J271" s="38"/>
      <c r="K271" s="38"/>
    </row>
    <row r="272" spans="1:11" ht="15.75" customHeight="1">
      <c r="A272" s="37"/>
      <c r="B272" s="37"/>
      <c r="D272" s="37"/>
      <c r="E272" s="34"/>
      <c r="F272" s="34"/>
      <c r="G272" s="34"/>
      <c r="H272" s="38"/>
      <c r="I272" s="38"/>
      <c r="J272" s="38"/>
      <c r="K272" s="38"/>
    </row>
    <row r="273" spans="1:11" ht="15.75" customHeight="1">
      <c r="A273" s="37"/>
      <c r="B273" s="37"/>
      <c r="D273" s="37"/>
      <c r="E273" s="34"/>
      <c r="F273" s="34"/>
      <c r="G273" s="34"/>
      <c r="H273" s="38"/>
      <c r="I273" s="38"/>
      <c r="J273" s="38"/>
      <c r="K273" s="38"/>
    </row>
    <row r="274" spans="1:11" ht="15.75" customHeight="1">
      <c r="A274" s="37"/>
      <c r="B274" s="37"/>
      <c r="D274" s="37"/>
      <c r="E274" s="34"/>
      <c r="F274" s="34"/>
      <c r="G274" s="34"/>
      <c r="H274" s="38"/>
      <c r="I274" s="38"/>
      <c r="J274" s="38"/>
      <c r="K274" s="38"/>
    </row>
    <row r="275" spans="1:11" ht="15.75" customHeight="1">
      <c r="A275" s="37"/>
      <c r="B275" s="37"/>
      <c r="D275" s="37"/>
      <c r="E275" s="34"/>
      <c r="F275" s="34"/>
      <c r="G275" s="34"/>
      <c r="H275" s="38"/>
      <c r="I275" s="38"/>
      <c r="J275" s="38"/>
      <c r="K275" s="38"/>
    </row>
    <row r="276" spans="1:11" ht="15.75" customHeight="1">
      <c r="A276" s="37"/>
      <c r="B276" s="37"/>
      <c r="D276" s="37"/>
      <c r="E276" s="34"/>
      <c r="F276" s="34"/>
      <c r="G276" s="34"/>
      <c r="H276" s="38"/>
      <c r="I276" s="38"/>
      <c r="J276" s="38"/>
      <c r="K276" s="38"/>
    </row>
    <row r="277" spans="1:11" ht="15.75" customHeight="1">
      <c r="A277" s="37"/>
      <c r="B277" s="37"/>
      <c r="D277" s="37"/>
      <c r="E277" s="34"/>
      <c r="F277" s="34"/>
      <c r="G277" s="34"/>
      <c r="H277" s="38"/>
      <c r="I277" s="38"/>
      <c r="J277" s="38"/>
      <c r="K277" s="38"/>
    </row>
    <row r="278" spans="1:11" ht="15.75" customHeight="1">
      <c r="A278" s="37"/>
      <c r="B278" s="37"/>
      <c r="D278" s="37"/>
      <c r="E278" s="34"/>
      <c r="F278" s="34"/>
      <c r="G278" s="34"/>
      <c r="H278" s="38"/>
      <c r="I278" s="38"/>
      <c r="J278" s="38"/>
      <c r="K278" s="38"/>
    </row>
    <row r="279" spans="1:11" ht="15.75" customHeight="1">
      <c r="A279" s="37"/>
      <c r="B279" s="37"/>
      <c r="D279" s="37"/>
      <c r="E279" s="34"/>
      <c r="F279" s="34"/>
      <c r="G279" s="34"/>
      <c r="H279" s="38"/>
      <c r="I279" s="38"/>
      <c r="J279" s="38"/>
      <c r="K279" s="38"/>
    </row>
    <row r="280" spans="1:11" ht="15.75" customHeight="1">
      <c r="A280" s="37"/>
      <c r="B280" s="37"/>
      <c r="D280" s="37"/>
      <c r="E280" s="34"/>
      <c r="F280" s="34"/>
      <c r="G280" s="34"/>
      <c r="H280" s="38"/>
      <c r="I280" s="38"/>
      <c r="J280" s="38"/>
      <c r="K280" s="38"/>
    </row>
    <row r="281" spans="1:11" ht="15.75" customHeight="1">
      <c r="A281" s="37"/>
      <c r="B281" s="37"/>
      <c r="D281" s="37"/>
      <c r="E281" s="34"/>
      <c r="F281" s="34"/>
      <c r="G281" s="34"/>
      <c r="H281" s="38"/>
      <c r="I281" s="38"/>
      <c r="J281" s="38"/>
      <c r="K281" s="38"/>
    </row>
    <row r="282" spans="1:11" ht="15.75" customHeight="1">
      <c r="A282" s="37"/>
      <c r="B282" s="37"/>
      <c r="D282" s="37"/>
      <c r="E282" s="34"/>
      <c r="F282" s="34"/>
      <c r="G282" s="34"/>
      <c r="H282" s="38"/>
      <c r="I282" s="38"/>
      <c r="J282" s="38"/>
      <c r="K282" s="38"/>
    </row>
    <row r="283" spans="1:11" ht="15.75" customHeight="1">
      <c r="A283" s="37"/>
      <c r="B283" s="37"/>
      <c r="D283" s="37"/>
      <c r="E283" s="34"/>
      <c r="F283" s="34"/>
      <c r="G283" s="34"/>
      <c r="H283" s="38"/>
      <c r="I283" s="38"/>
      <c r="J283" s="38"/>
      <c r="K283" s="38"/>
    </row>
    <row r="284" spans="1:11" ht="15.75" customHeight="1">
      <c r="A284" s="37"/>
      <c r="B284" s="37"/>
      <c r="D284" s="37"/>
      <c r="E284" s="34"/>
      <c r="F284" s="34"/>
      <c r="G284" s="34"/>
      <c r="H284" s="38"/>
      <c r="I284" s="38"/>
      <c r="J284" s="38"/>
      <c r="K284" s="38"/>
    </row>
    <row r="285" spans="1:11" ht="15.75" customHeight="1">
      <c r="A285" s="37"/>
      <c r="B285" s="37"/>
      <c r="D285" s="37"/>
      <c r="E285" s="34"/>
      <c r="F285" s="34"/>
      <c r="G285" s="34"/>
      <c r="H285" s="38"/>
      <c r="I285" s="38"/>
      <c r="J285" s="38"/>
      <c r="K285" s="38"/>
    </row>
    <row r="286" spans="1:11" ht="15.75" customHeight="1">
      <c r="A286" s="37"/>
      <c r="B286" s="37"/>
      <c r="D286" s="37"/>
      <c r="E286" s="34"/>
      <c r="F286" s="34"/>
      <c r="G286" s="34"/>
      <c r="H286" s="38"/>
      <c r="I286" s="38"/>
      <c r="J286" s="38"/>
      <c r="K286" s="38"/>
    </row>
    <row r="287" spans="1:11" ht="15.75" customHeight="1">
      <c r="A287" s="37"/>
      <c r="B287" s="37"/>
      <c r="D287" s="37"/>
      <c r="E287" s="34"/>
      <c r="F287" s="34"/>
      <c r="G287" s="34"/>
      <c r="H287" s="38"/>
      <c r="I287" s="38"/>
      <c r="J287" s="38"/>
      <c r="K287" s="38"/>
    </row>
    <row r="288" spans="1:11" ht="15.75" customHeight="1">
      <c r="A288" s="37"/>
      <c r="B288" s="37"/>
      <c r="D288" s="37"/>
      <c r="E288" s="34"/>
      <c r="F288" s="34"/>
      <c r="G288" s="34"/>
      <c r="H288" s="38"/>
      <c r="I288" s="38"/>
      <c r="J288" s="38"/>
      <c r="K288" s="38"/>
    </row>
    <row r="289" spans="1:11" ht="15.75" customHeight="1">
      <c r="A289" s="37"/>
      <c r="B289" s="37"/>
      <c r="D289" s="37"/>
      <c r="E289" s="34"/>
      <c r="F289" s="34"/>
      <c r="G289" s="34"/>
      <c r="H289" s="38"/>
      <c r="I289" s="38"/>
      <c r="J289" s="38"/>
      <c r="K289" s="38"/>
    </row>
    <row r="290" spans="1:11" ht="15.75" customHeight="1">
      <c r="A290" s="37"/>
      <c r="B290" s="37"/>
      <c r="D290" s="37"/>
      <c r="E290" s="34"/>
      <c r="F290" s="34"/>
      <c r="G290" s="34"/>
      <c r="H290" s="38"/>
      <c r="I290" s="38"/>
      <c r="J290" s="38"/>
      <c r="K290" s="38"/>
    </row>
    <row r="291" spans="1:11" ht="15.75" customHeight="1">
      <c r="A291" s="37"/>
      <c r="B291" s="37"/>
      <c r="D291" s="37"/>
      <c r="E291" s="34"/>
      <c r="F291" s="34"/>
      <c r="G291" s="34"/>
      <c r="H291" s="38"/>
      <c r="I291" s="38"/>
      <c r="J291" s="38"/>
      <c r="K291" s="38"/>
    </row>
    <row r="292" spans="1:11" ht="15.75" customHeight="1">
      <c r="A292" s="37"/>
      <c r="B292" s="37"/>
      <c r="D292" s="37"/>
      <c r="E292" s="34"/>
      <c r="F292" s="34"/>
      <c r="G292" s="34"/>
      <c r="H292" s="38"/>
      <c r="I292" s="38"/>
      <c r="J292" s="38"/>
      <c r="K292" s="38"/>
    </row>
    <row r="293" spans="1:11" ht="15.75" customHeight="1">
      <c r="A293" s="37"/>
      <c r="B293" s="37"/>
      <c r="D293" s="37"/>
      <c r="E293" s="34"/>
      <c r="F293" s="34"/>
      <c r="G293" s="34"/>
      <c r="H293" s="38"/>
      <c r="I293" s="38"/>
      <c r="J293" s="38"/>
      <c r="K293" s="38"/>
    </row>
    <row r="294" spans="1:11" ht="15.75" customHeight="1">
      <c r="A294" s="37"/>
      <c r="B294" s="37"/>
      <c r="D294" s="37"/>
      <c r="E294" s="34"/>
      <c r="F294" s="34"/>
      <c r="G294" s="34"/>
      <c r="H294" s="38"/>
      <c r="I294" s="38"/>
      <c r="J294" s="38"/>
      <c r="K294" s="38"/>
    </row>
    <row r="295" spans="1:11" ht="15.75" customHeight="1">
      <c r="A295" s="37"/>
      <c r="B295" s="37"/>
      <c r="D295" s="37"/>
      <c r="E295" s="34"/>
      <c r="F295" s="34"/>
      <c r="G295" s="34"/>
      <c r="H295" s="38"/>
      <c r="I295" s="38"/>
      <c r="J295" s="38"/>
      <c r="K295" s="38"/>
    </row>
    <row r="296" spans="1:11" ht="15.75" customHeight="1">
      <c r="A296" s="37"/>
      <c r="B296" s="37"/>
      <c r="D296" s="37"/>
      <c r="E296" s="34"/>
      <c r="F296" s="34"/>
      <c r="G296" s="34"/>
      <c r="H296" s="38"/>
      <c r="I296" s="38"/>
      <c r="J296" s="38"/>
      <c r="K296" s="38"/>
    </row>
    <row r="297" spans="1:11" ht="15.75" customHeight="1">
      <c r="A297" s="37"/>
      <c r="B297" s="37"/>
      <c r="D297" s="37"/>
      <c r="E297" s="34"/>
      <c r="F297" s="34"/>
      <c r="G297" s="34"/>
      <c r="H297" s="38"/>
      <c r="I297" s="38"/>
      <c r="J297" s="38"/>
      <c r="K297" s="38"/>
    </row>
    <row r="298" spans="1:11" ht="15.75" customHeight="1">
      <c r="A298" s="37"/>
      <c r="B298" s="37"/>
      <c r="D298" s="37"/>
      <c r="E298" s="34"/>
      <c r="F298" s="34"/>
      <c r="G298" s="34"/>
      <c r="H298" s="38"/>
      <c r="I298" s="38"/>
      <c r="J298" s="38"/>
      <c r="K298" s="38"/>
    </row>
    <row r="299" spans="1:11" ht="15.75" customHeight="1">
      <c r="A299" s="37"/>
      <c r="B299" s="37"/>
      <c r="D299" s="37"/>
      <c r="E299" s="34"/>
      <c r="F299" s="34"/>
      <c r="G299" s="34"/>
      <c r="H299" s="38"/>
      <c r="I299" s="38"/>
      <c r="J299" s="38"/>
      <c r="K299" s="38"/>
    </row>
    <row r="300" spans="1:11" ht="15.75" customHeight="1">
      <c r="A300" s="37"/>
      <c r="B300" s="37"/>
      <c r="D300" s="37"/>
      <c r="E300" s="34"/>
      <c r="F300" s="34"/>
      <c r="G300" s="34"/>
      <c r="H300" s="38"/>
      <c r="I300" s="38"/>
      <c r="J300" s="38"/>
      <c r="K300" s="38"/>
    </row>
    <row r="301" spans="1:11" ht="15.75" customHeight="1">
      <c r="A301" s="37"/>
      <c r="B301" s="37"/>
      <c r="D301" s="37"/>
      <c r="E301" s="34"/>
      <c r="F301" s="34"/>
      <c r="G301" s="34"/>
      <c r="H301" s="38"/>
      <c r="I301" s="38"/>
      <c r="J301" s="38"/>
      <c r="K301" s="38"/>
    </row>
    <row r="302" spans="1:11" ht="15.75" customHeight="1">
      <c r="A302" s="37"/>
      <c r="B302" s="37"/>
      <c r="D302" s="37"/>
      <c r="E302" s="34"/>
      <c r="F302" s="34"/>
      <c r="G302" s="34"/>
      <c r="H302" s="38"/>
      <c r="I302" s="38"/>
      <c r="J302" s="38"/>
      <c r="K302" s="38"/>
    </row>
    <row r="303" spans="1:11" ht="15.75" customHeight="1">
      <c r="A303" s="37"/>
      <c r="B303" s="37"/>
      <c r="D303" s="37"/>
      <c r="E303" s="34"/>
      <c r="F303" s="34"/>
      <c r="G303" s="34"/>
      <c r="H303" s="38"/>
      <c r="I303" s="38"/>
      <c r="J303" s="38"/>
      <c r="K303" s="38"/>
    </row>
    <row r="304" spans="1:11" ht="15.75" customHeight="1">
      <c r="A304" s="37"/>
      <c r="B304" s="37"/>
      <c r="D304" s="37"/>
      <c r="E304" s="34"/>
      <c r="F304" s="34"/>
      <c r="G304" s="34"/>
      <c r="H304" s="38"/>
      <c r="I304" s="38"/>
      <c r="J304" s="38"/>
      <c r="K304" s="38"/>
    </row>
    <row r="305" spans="1:11" ht="15.75" customHeight="1">
      <c r="A305" s="37"/>
      <c r="B305" s="37"/>
      <c r="D305" s="37"/>
      <c r="E305" s="34"/>
      <c r="F305" s="34"/>
      <c r="G305" s="34"/>
      <c r="H305" s="38"/>
      <c r="I305" s="38"/>
      <c r="J305" s="38"/>
      <c r="K305" s="38"/>
    </row>
    <row r="306" spans="1:11" ht="15.75" customHeight="1">
      <c r="A306" s="37"/>
      <c r="B306" s="37"/>
      <c r="D306" s="37"/>
      <c r="E306" s="34"/>
      <c r="F306" s="34"/>
      <c r="G306" s="34"/>
      <c r="H306" s="38"/>
      <c r="I306" s="38"/>
      <c r="J306" s="38"/>
      <c r="K306" s="38"/>
    </row>
    <row r="307" spans="1:11" ht="15.75" customHeight="1">
      <c r="A307" s="37"/>
      <c r="B307" s="37"/>
      <c r="D307" s="37"/>
      <c r="E307" s="34"/>
      <c r="F307" s="34"/>
      <c r="G307" s="34"/>
      <c r="H307" s="38"/>
      <c r="I307" s="38"/>
      <c r="J307" s="38"/>
      <c r="K307" s="38"/>
    </row>
    <row r="308" spans="1:11" ht="15.75" customHeight="1">
      <c r="A308" s="37"/>
      <c r="B308" s="37"/>
      <c r="D308" s="37"/>
      <c r="E308" s="34"/>
      <c r="F308" s="34"/>
      <c r="G308" s="34"/>
      <c r="H308" s="38"/>
      <c r="I308" s="38"/>
      <c r="J308" s="38"/>
      <c r="K308" s="38"/>
    </row>
    <row r="309" spans="1:11" ht="15.75" customHeight="1">
      <c r="A309" s="37"/>
      <c r="B309" s="37"/>
      <c r="D309" s="37"/>
      <c r="E309" s="34"/>
      <c r="F309" s="34"/>
      <c r="G309" s="34"/>
      <c r="H309" s="38"/>
      <c r="I309" s="38"/>
      <c r="J309" s="38"/>
      <c r="K309" s="38"/>
    </row>
    <row r="310" spans="1:11" ht="15.75" customHeight="1">
      <c r="A310" s="37"/>
      <c r="B310" s="37"/>
      <c r="D310" s="37"/>
      <c r="E310" s="34"/>
      <c r="F310" s="34"/>
      <c r="G310" s="34"/>
      <c r="H310" s="38"/>
      <c r="I310" s="38"/>
      <c r="J310" s="38"/>
      <c r="K310" s="38"/>
    </row>
    <row r="311" spans="1:11" ht="15.75" customHeight="1">
      <c r="A311" s="37"/>
      <c r="B311" s="37"/>
      <c r="D311" s="37"/>
      <c r="E311" s="34"/>
      <c r="F311" s="34"/>
      <c r="G311" s="34"/>
      <c r="H311" s="38"/>
      <c r="I311" s="38"/>
      <c r="J311" s="38"/>
      <c r="K311" s="38"/>
    </row>
    <row r="312" spans="1:11" ht="15.75" customHeight="1">
      <c r="A312" s="37"/>
      <c r="B312" s="37"/>
      <c r="D312" s="37"/>
      <c r="E312" s="34"/>
      <c r="F312" s="34"/>
      <c r="G312" s="34"/>
      <c r="H312" s="38"/>
      <c r="I312" s="38"/>
      <c r="J312" s="38"/>
      <c r="K312" s="38"/>
    </row>
    <row r="313" spans="1:11" ht="15.75" customHeight="1">
      <c r="A313" s="37"/>
      <c r="B313" s="37"/>
      <c r="D313" s="37"/>
      <c r="E313" s="34"/>
      <c r="F313" s="34"/>
      <c r="G313" s="34"/>
      <c r="H313" s="38"/>
      <c r="I313" s="38"/>
      <c r="J313" s="38"/>
      <c r="K313" s="38"/>
    </row>
    <row r="314" spans="1:11" ht="15.75" customHeight="1">
      <c r="A314" s="37"/>
      <c r="B314" s="37"/>
      <c r="D314" s="37"/>
      <c r="E314" s="34"/>
      <c r="F314" s="34"/>
      <c r="G314" s="34"/>
      <c r="H314" s="38"/>
      <c r="I314" s="38"/>
      <c r="J314" s="38"/>
      <c r="K314" s="38"/>
    </row>
    <row r="315" spans="1:11" ht="15.75" customHeight="1">
      <c r="A315" s="37"/>
      <c r="B315" s="37"/>
      <c r="D315" s="37"/>
      <c r="E315" s="34"/>
      <c r="F315" s="34"/>
      <c r="G315" s="34"/>
      <c r="H315" s="38"/>
      <c r="I315" s="38"/>
      <c r="J315" s="38"/>
      <c r="K315" s="38"/>
    </row>
    <row r="316" spans="1:11" ht="15.75" customHeight="1">
      <c r="A316" s="37"/>
      <c r="B316" s="37"/>
      <c r="D316" s="37"/>
      <c r="E316" s="34"/>
      <c r="F316" s="34"/>
      <c r="G316" s="34"/>
      <c r="H316" s="38"/>
      <c r="I316" s="38"/>
      <c r="J316" s="38"/>
      <c r="K316" s="38"/>
    </row>
    <row r="317" spans="1:11" ht="15.75" customHeight="1">
      <c r="A317" s="37"/>
      <c r="B317" s="37"/>
      <c r="D317" s="37"/>
      <c r="E317" s="34"/>
      <c r="F317" s="34"/>
      <c r="G317" s="34"/>
      <c r="H317" s="38"/>
      <c r="I317" s="38"/>
      <c r="J317" s="38"/>
      <c r="K317" s="38"/>
    </row>
    <row r="318" spans="1:11" ht="15.75" customHeight="1">
      <c r="A318" s="37"/>
      <c r="B318" s="37"/>
      <c r="D318" s="37"/>
      <c r="E318" s="34"/>
      <c r="F318" s="34"/>
      <c r="G318" s="34"/>
      <c r="H318" s="38"/>
      <c r="I318" s="38"/>
      <c r="J318" s="38"/>
      <c r="K318" s="38"/>
    </row>
    <row r="319" spans="1:11" ht="15.75" customHeight="1">
      <c r="A319" s="37"/>
      <c r="B319" s="37"/>
      <c r="D319" s="37"/>
      <c r="E319" s="34"/>
      <c r="F319" s="34"/>
      <c r="G319" s="34"/>
      <c r="H319" s="38"/>
      <c r="I319" s="38"/>
      <c r="J319" s="38"/>
      <c r="K319" s="38"/>
    </row>
    <row r="320" spans="1:11" ht="15.75" customHeight="1">
      <c r="A320" s="37"/>
      <c r="B320" s="37"/>
      <c r="D320" s="37"/>
      <c r="E320" s="34"/>
      <c r="F320" s="34"/>
      <c r="G320" s="34"/>
      <c r="H320" s="38"/>
      <c r="I320" s="38"/>
      <c r="J320" s="38"/>
      <c r="K320" s="38"/>
    </row>
    <row r="321" spans="1:11" ht="15.75" customHeight="1">
      <c r="A321" s="37"/>
      <c r="B321" s="37"/>
      <c r="D321" s="37"/>
      <c r="E321" s="34"/>
      <c r="F321" s="34"/>
      <c r="G321" s="34"/>
      <c r="H321" s="38"/>
      <c r="I321" s="38"/>
      <c r="J321" s="38"/>
      <c r="K321" s="38"/>
    </row>
    <row r="322" spans="1:11" ht="15.75" customHeight="1">
      <c r="A322" s="37"/>
      <c r="B322" s="37"/>
      <c r="D322" s="37"/>
      <c r="E322" s="34"/>
      <c r="F322" s="34"/>
      <c r="G322" s="34"/>
      <c r="H322" s="38"/>
      <c r="I322" s="38"/>
      <c r="J322" s="38"/>
      <c r="K322" s="38"/>
    </row>
    <row r="323" spans="1:11" ht="15.75" customHeight="1">
      <c r="A323" s="37"/>
      <c r="B323" s="37"/>
      <c r="D323" s="37"/>
      <c r="E323" s="34"/>
      <c r="F323" s="34"/>
      <c r="G323" s="34"/>
      <c r="H323" s="38"/>
      <c r="I323" s="38"/>
      <c r="J323" s="38"/>
      <c r="K323" s="38"/>
    </row>
    <row r="324" spans="1:11" ht="15.75" customHeight="1">
      <c r="A324" s="37"/>
      <c r="B324" s="37"/>
      <c r="D324" s="37"/>
      <c r="E324" s="34"/>
      <c r="F324" s="34"/>
      <c r="G324" s="34"/>
      <c r="H324" s="38"/>
      <c r="I324" s="38"/>
      <c r="J324" s="38"/>
      <c r="K324" s="38"/>
    </row>
    <row r="325" spans="1:11" ht="15.75" customHeight="1">
      <c r="A325" s="37"/>
      <c r="B325" s="37"/>
      <c r="D325" s="37"/>
      <c r="E325" s="34"/>
      <c r="F325" s="34"/>
      <c r="G325" s="34"/>
      <c r="H325" s="38"/>
      <c r="I325" s="38"/>
      <c r="J325" s="38"/>
      <c r="K325" s="38"/>
    </row>
    <row r="326" spans="1:11" ht="15.75" customHeight="1">
      <c r="A326" s="37"/>
      <c r="B326" s="37"/>
      <c r="D326" s="37"/>
      <c r="E326" s="34"/>
      <c r="F326" s="34"/>
      <c r="G326" s="34"/>
      <c r="H326" s="38"/>
      <c r="I326" s="38"/>
      <c r="J326" s="38"/>
      <c r="K326" s="38"/>
    </row>
    <row r="327" spans="1:11" ht="15.75" customHeight="1">
      <c r="A327" s="37"/>
      <c r="B327" s="37"/>
      <c r="D327" s="37"/>
      <c r="E327" s="34"/>
      <c r="F327" s="34"/>
      <c r="G327" s="34"/>
      <c r="H327" s="38"/>
      <c r="I327" s="38"/>
      <c r="J327" s="38"/>
      <c r="K327" s="38"/>
    </row>
    <row r="328" spans="1:11" ht="15.75" customHeight="1">
      <c r="A328" s="37"/>
      <c r="B328" s="37"/>
      <c r="D328" s="37"/>
      <c r="E328" s="34"/>
      <c r="F328" s="34"/>
      <c r="G328" s="34"/>
      <c r="H328" s="38"/>
      <c r="I328" s="38"/>
      <c r="J328" s="38"/>
      <c r="K328" s="38"/>
    </row>
    <row r="329" spans="1:11" ht="15.75" customHeight="1">
      <c r="A329" s="37"/>
      <c r="B329" s="37"/>
      <c r="D329" s="37"/>
      <c r="E329" s="34"/>
      <c r="F329" s="34"/>
      <c r="G329" s="34"/>
      <c r="H329" s="38"/>
      <c r="I329" s="38"/>
      <c r="J329" s="38"/>
      <c r="K329" s="38"/>
    </row>
    <row r="330" spans="1:11" ht="15.75" customHeight="1">
      <c r="A330" s="37"/>
      <c r="B330" s="37"/>
      <c r="D330" s="37"/>
      <c r="E330" s="34"/>
      <c r="F330" s="34"/>
      <c r="G330" s="34"/>
      <c r="H330" s="38"/>
      <c r="I330" s="38"/>
      <c r="J330" s="38"/>
      <c r="K330" s="38"/>
    </row>
    <row r="331" spans="1:11" ht="15.75" customHeight="1">
      <c r="A331" s="37"/>
      <c r="B331" s="37"/>
      <c r="D331" s="37"/>
      <c r="E331" s="34"/>
      <c r="F331" s="34"/>
      <c r="G331" s="34"/>
      <c r="H331" s="38"/>
      <c r="I331" s="38"/>
      <c r="J331" s="38"/>
      <c r="K331" s="38"/>
    </row>
    <row r="332" spans="1:11" ht="15.75" customHeight="1">
      <c r="A332" s="37"/>
      <c r="B332" s="37"/>
      <c r="D332" s="37"/>
      <c r="E332" s="34"/>
      <c r="F332" s="34"/>
      <c r="G332" s="34"/>
      <c r="H332" s="38"/>
      <c r="I332" s="38"/>
      <c r="J332" s="38"/>
      <c r="K332" s="38"/>
    </row>
    <row r="333" spans="1:11" ht="15.75" customHeight="1">
      <c r="A333" s="37"/>
      <c r="B333" s="37"/>
      <c r="D333" s="37"/>
      <c r="E333" s="34"/>
      <c r="F333" s="34"/>
      <c r="G333" s="34"/>
      <c r="H333" s="38"/>
      <c r="I333" s="38"/>
      <c r="J333" s="38"/>
      <c r="K333" s="38"/>
    </row>
    <row r="334" spans="1:11" ht="15.75" customHeight="1">
      <c r="A334" s="37"/>
      <c r="B334" s="37"/>
      <c r="D334" s="37"/>
      <c r="E334" s="34"/>
      <c r="F334" s="34"/>
      <c r="G334" s="34"/>
      <c r="H334" s="38"/>
      <c r="I334" s="38"/>
      <c r="J334" s="38"/>
      <c r="K334" s="38"/>
    </row>
    <row r="335" spans="1:11" ht="15.75" customHeight="1">
      <c r="A335" s="37"/>
      <c r="B335" s="37"/>
      <c r="D335" s="37"/>
      <c r="E335" s="34"/>
      <c r="F335" s="34"/>
      <c r="G335" s="34"/>
      <c r="H335" s="38"/>
      <c r="I335" s="38"/>
      <c r="J335" s="38"/>
      <c r="K335" s="38"/>
    </row>
    <row r="336" spans="1:11" ht="15.75" customHeight="1">
      <c r="A336" s="37"/>
      <c r="B336" s="37"/>
      <c r="D336" s="37"/>
      <c r="E336" s="34"/>
      <c r="F336" s="34"/>
      <c r="G336" s="34"/>
      <c r="H336" s="38"/>
      <c r="I336" s="38"/>
      <c r="J336" s="38"/>
      <c r="K336" s="38"/>
    </row>
    <row r="337" spans="1:11" ht="15.75" customHeight="1">
      <c r="A337" s="37"/>
      <c r="B337" s="37"/>
      <c r="D337" s="37"/>
      <c r="E337" s="34"/>
      <c r="F337" s="34"/>
      <c r="G337" s="34"/>
      <c r="H337" s="38"/>
      <c r="I337" s="38"/>
      <c r="J337" s="38"/>
      <c r="K337" s="38"/>
    </row>
    <row r="338" spans="1:11" ht="15.75" customHeight="1">
      <c r="A338" s="37"/>
      <c r="B338" s="37"/>
      <c r="D338" s="37"/>
      <c r="E338" s="34"/>
      <c r="F338" s="34"/>
      <c r="G338" s="34"/>
      <c r="H338" s="38"/>
      <c r="I338" s="38"/>
      <c r="J338" s="38"/>
      <c r="K338" s="38"/>
    </row>
    <row r="339" spans="1:11" ht="15.75" customHeight="1">
      <c r="A339" s="37"/>
      <c r="B339" s="37"/>
      <c r="D339" s="37"/>
      <c r="E339" s="34"/>
      <c r="F339" s="34"/>
      <c r="G339" s="34"/>
      <c r="H339" s="38"/>
      <c r="I339" s="38"/>
      <c r="J339" s="38"/>
      <c r="K339" s="38"/>
    </row>
    <row r="340" spans="1:11" ht="15.75" customHeight="1">
      <c r="A340" s="37"/>
      <c r="B340" s="37"/>
      <c r="D340" s="37"/>
      <c r="E340" s="34"/>
      <c r="F340" s="34"/>
      <c r="G340" s="34"/>
      <c r="H340" s="38"/>
      <c r="I340" s="38"/>
      <c r="J340" s="38"/>
      <c r="K340" s="38"/>
    </row>
    <row r="341" spans="1:11" ht="15.75" customHeight="1">
      <c r="A341" s="37"/>
      <c r="B341" s="37"/>
      <c r="D341" s="37"/>
      <c r="E341" s="34"/>
      <c r="F341" s="34"/>
      <c r="G341" s="34"/>
      <c r="H341" s="38"/>
      <c r="I341" s="38"/>
      <c r="J341" s="38"/>
      <c r="K341" s="38"/>
    </row>
    <row r="342" spans="1:11" ht="15.75" customHeight="1">
      <c r="A342" s="37"/>
      <c r="B342" s="37"/>
      <c r="D342" s="37"/>
      <c r="E342" s="34"/>
      <c r="F342" s="34"/>
      <c r="G342" s="34"/>
      <c r="H342" s="38"/>
      <c r="I342" s="38"/>
      <c r="J342" s="38"/>
      <c r="K342" s="38"/>
    </row>
    <row r="343" spans="1:11" ht="15.75" customHeight="1">
      <c r="A343" s="37"/>
      <c r="B343" s="37"/>
      <c r="D343" s="37"/>
      <c r="E343" s="34"/>
      <c r="F343" s="34"/>
      <c r="G343" s="34"/>
      <c r="H343" s="38"/>
      <c r="I343" s="38"/>
      <c r="J343" s="38"/>
      <c r="K343" s="38"/>
    </row>
    <row r="344" spans="1:11" ht="15.75" customHeight="1">
      <c r="A344" s="37"/>
      <c r="B344" s="37"/>
      <c r="D344" s="37"/>
      <c r="E344" s="34"/>
      <c r="F344" s="34"/>
      <c r="G344" s="34"/>
      <c r="H344" s="38"/>
      <c r="I344" s="38"/>
      <c r="J344" s="38"/>
      <c r="K344" s="38"/>
    </row>
    <row r="345" spans="1:11" ht="15.75" customHeight="1">
      <c r="A345" s="37"/>
      <c r="B345" s="37"/>
      <c r="D345" s="37"/>
      <c r="E345" s="34"/>
      <c r="F345" s="34"/>
      <c r="G345" s="34"/>
      <c r="H345" s="38"/>
      <c r="I345" s="38"/>
      <c r="J345" s="38"/>
      <c r="K345" s="38"/>
    </row>
    <row r="346" spans="1:11" ht="15.75" customHeight="1">
      <c r="A346" s="37"/>
      <c r="B346" s="37"/>
      <c r="D346" s="37"/>
      <c r="E346" s="34"/>
      <c r="F346" s="34"/>
      <c r="G346" s="34"/>
      <c r="H346" s="38"/>
      <c r="I346" s="38"/>
      <c r="J346" s="38"/>
      <c r="K346" s="38"/>
    </row>
    <row r="347" spans="1:11" ht="15.75" customHeight="1">
      <c r="A347" s="37"/>
      <c r="B347" s="37"/>
      <c r="D347" s="37"/>
      <c r="E347" s="34"/>
      <c r="F347" s="34"/>
      <c r="G347" s="34"/>
      <c r="H347" s="38"/>
      <c r="I347" s="38"/>
      <c r="J347" s="38"/>
      <c r="K347" s="38"/>
    </row>
    <row r="348" spans="1:11" ht="15.75" customHeight="1">
      <c r="A348" s="37"/>
      <c r="B348" s="37"/>
      <c r="D348" s="37"/>
      <c r="E348" s="34"/>
      <c r="F348" s="34"/>
      <c r="G348" s="34"/>
      <c r="H348" s="38"/>
      <c r="I348" s="38"/>
      <c r="J348" s="38"/>
      <c r="K348" s="38"/>
    </row>
    <row r="349" spans="1:11" ht="15.75" customHeight="1">
      <c r="A349" s="37"/>
      <c r="B349" s="37"/>
      <c r="D349" s="37"/>
      <c r="E349" s="34"/>
      <c r="F349" s="34"/>
      <c r="G349" s="34"/>
      <c r="H349" s="38"/>
      <c r="I349" s="38"/>
      <c r="J349" s="38"/>
      <c r="K349" s="38"/>
    </row>
    <row r="350" spans="1:11" ht="15.75" customHeight="1">
      <c r="A350" s="37"/>
      <c r="B350" s="37"/>
      <c r="D350" s="37"/>
      <c r="E350" s="34"/>
      <c r="F350" s="34"/>
      <c r="G350" s="34"/>
      <c r="H350" s="38"/>
      <c r="I350" s="38"/>
      <c r="J350" s="38"/>
      <c r="K350" s="38"/>
    </row>
    <row r="351" spans="1:11" ht="15.75" customHeight="1">
      <c r="A351" s="37"/>
      <c r="B351" s="37"/>
      <c r="D351" s="37"/>
      <c r="E351" s="34"/>
      <c r="F351" s="34"/>
      <c r="G351" s="34"/>
      <c r="H351" s="38"/>
      <c r="I351" s="38"/>
      <c r="J351" s="38"/>
      <c r="K351" s="38"/>
    </row>
    <row r="352" spans="1:11" ht="15.75" customHeight="1">
      <c r="A352" s="37"/>
      <c r="B352" s="37"/>
      <c r="D352" s="37"/>
      <c r="E352" s="34"/>
      <c r="F352" s="34"/>
      <c r="G352" s="34"/>
      <c r="H352" s="38"/>
      <c r="I352" s="38"/>
      <c r="J352" s="38"/>
      <c r="K352" s="38"/>
    </row>
    <row r="353" spans="1:11" ht="15.75" customHeight="1">
      <c r="A353" s="37"/>
      <c r="B353" s="37"/>
      <c r="D353" s="37"/>
      <c r="E353" s="34"/>
      <c r="F353" s="34"/>
      <c r="G353" s="34"/>
      <c r="H353" s="38"/>
      <c r="I353" s="38"/>
      <c r="J353" s="38"/>
      <c r="K353" s="38"/>
    </row>
    <row r="354" spans="1:11" ht="15.75" customHeight="1">
      <c r="A354" s="37"/>
      <c r="B354" s="37"/>
      <c r="D354" s="37"/>
      <c r="E354" s="34"/>
      <c r="F354" s="34"/>
      <c r="G354" s="34"/>
      <c r="H354" s="38"/>
      <c r="I354" s="38"/>
      <c r="J354" s="38"/>
      <c r="K354" s="38"/>
    </row>
    <row r="355" spans="1:11" ht="15.75" customHeight="1">
      <c r="A355" s="37"/>
      <c r="B355" s="37"/>
      <c r="D355" s="37"/>
      <c r="E355" s="34"/>
      <c r="F355" s="34"/>
      <c r="G355" s="34"/>
      <c r="H355" s="38"/>
      <c r="I355" s="38"/>
      <c r="J355" s="38"/>
      <c r="K355" s="38"/>
    </row>
    <row r="356" spans="1:11" ht="15.75" customHeight="1">
      <c r="A356" s="37"/>
      <c r="B356" s="37"/>
      <c r="D356" s="37"/>
      <c r="E356" s="34"/>
      <c r="F356" s="34"/>
      <c r="G356" s="34"/>
      <c r="H356" s="38"/>
      <c r="I356" s="38"/>
      <c r="J356" s="38"/>
      <c r="K356" s="38"/>
    </row>
    <row r="357" spans="1:11" ht="15.75" customHeight="1">
      <c r="A357" s="37"/>
      <c r="B357" s="37"/>
      <c r="D357" s="37"/>
      <c r="E357" s="34"/>
      <c r="F357" s="34"/>
      <c r="G357" s="34"/>
      <c r="H357" s="38"/>
      <c r="I357" s="38"/>
      <c r="J357" s="38"/>
      <c r="K357" s="38"/>
    </row>
    <row r="358" spans="1:11" ht="15.75" customHeight="1">
      <c r="A358" s="37"/>
      <c r="B358" s="37"/>
      <c r="D358" s="37"/>
      <c r="E358" s="34"/>
      <c r="F358" s="34"/>
      <c r="G358" s="34"/>
      <c r="H358" s="38"/>
      <c r="I358" s="38"/>
      <c r="J358" s="38"/>
      <c r="K358" s="38"/>
    </row>
    <row r="359" spans="1:11" ht="15.75" customHeight="1">
      <c r="A359" s="37"/>
      <c r="B359" s="37"/>
      <c r="D359" s="37"/>
      <c r="E359" s="34"/>
      <c r="F359" s="34"/>
      <c r="G359" s="34"/>
      <c r="H359" s="38"/>
      <c r="I359" s="38"/>
      <c r="J359" s="38"/>
      <c r="K359" s="38"/>
    </row>
    <row r="360" spans="1:11" ht="15.75" customHeight="1">
      <c r="A360" s="37"/>
      <c r="B360" s="37"/>
      <c r="D360" s="37"/>
      <c r="E360" s="34"/>
      <c r="F360" s="34"/>
      <c r="G360" s="34"/>
      <c r="H360" s="38"/>
      <c r="I360" s="38"/>
      <c r="J360" s="38"/>
      <c r="K360" s="38"/>
    </row>
    <row r="361" spans="1:11" ht="15.75" customHeight="1">
      <c r="A361" s="37"/>
      <c r="B361" s="37"/>
      <c r="D361" s="37"/>
      <c r="E361" s="34"/>
      <c r="F361" s="34"/>
      <c r="G361" s="34"/>
      <c r="H361" s="38"/>
      <c r="I361" s="38"/>
      <c r="J361" s="38"/>
      <c r="K361" s="38"/>
    </row>
    <row r="362" spans="1:11" ht="15.75" customHeight="1">
      <c r="A362" s="37"/>
      <c r="B362" s="37"/>
      <c r="D362" s="37"/>
      <c r="E362" s="34"/>
      <c r="F362" s="34"/>
      <c r="G362" s="34"/>
      <c r="H362" s="38"/>
      <c r="I362" s="38"/>
      <c r="J362" s="38"/>
      <c r="K362" s="38"/>
    </row>
    <row r="363" spans="1:11" ht="15.75" customHeight="1">
      <c r="A363" s="37"/>
      <c r="B363" s="37"/>
      <c r="D363" s="37"/>
      <c r="E363" s="34"/>
      <c r="F363" s="34"/>
      <c r="G363" s="34"/>
      <c r="H363" s="38"/>
      <c r="I363" s="38"/>
      <c r="J363" s="38"/>
      <c r="K363" s="38"/>
    </row>
    <row r="364" spans="1:11" ht="15.75" customHeight="1">
      <c r="A364" s="37"/>
      <c r="B364" s="37"/>
      <c r="D364" s="37"/>
      <c r="E364" s="34"/>
      <c r="F364" s="34"/>
      <c r="G364" s="34"/>
      <c r="H364" s="38"/>
      <c r="I364" s="38"/>
      <c r="J364" s="38"/>
      <c r="K364" s="38"/>
    </row>
    <row r="365" spans="1:11" ht="15.75" customHeight="1">
      <c r="A365" s="37"/>
      <c r="B365" s="37"/>
      <c r="D365" s="37"/>
      <c r="E365" s="34"/>
      <c r="F365" s="34"/>
      <c r="G365" s="34"/>
      <c r="H365" s="38"/>
      <c r="I365" s="38"/>
      <c r="J365" s="38"/>
      <c r="K365" s="38"/>
    </row>
    <row r="366" spans="1:11" ht="15.75" customHeight="1">
      <c r="A366" s="37"/>
      <c r="B366" s="37"/>
      <c r="D366" s="37"/>
      <c r="E366" s="34"/>
      <c r="F366" s="34"/>
      <c r="G366" s="34"/>
      <c r="H366" s="38"/>
      <c r="I366" s="38"/>
      <c r="J366" s="38"/>
      <c r="K366" s="38"/>
    </row>
    <row r="367" spans="1:11" ht="15.75" customHeight="1">
      <c r="A367" s="37"/>
      <c r="B367" s="37"/>
      <c r="D367" s="37"/>
      <c r="E367" s="34"/>
      <c r="F367" s="34"/>
      <c r="G367" s="34"/>
      <c r="H367" s="38"/>
      <c r="I367" s="38"/>
      <c r="J367" s="38"/>
      <c r="K367" s="38"/>
    </row>
    <row r="368" spans="1:11" ht="15.75" customHeight="1">
      <c r="A368" s="37"/>
      <c r="B368" s="37"/>
      <c r="D368" s="37"/>
      <c r="E368" s="34"/>
      <c r="F368" s="34"/>
      <c r="G368" s="34"/>
      <c r="H368" s="38"/>
      <c r="I368" s="38"/>
      <c r="J368" s="38"/>
      <c r="K368" s="38"/>
    </row>
    <row r="369" spans="1:11" ht="15.75" customHeight="1">
      <c r="A369" s="37"/>
      <c r="B369" s="37"/>
      <c r="D369" s="37"/>
      <c r="E369" s="34"/>
      <c r="F369" s="34"/>
      <c r="G369" s="34"/>
      <c r="H369" s="38"/>
      <c r="I369" s="38"/>
      <c r="J369" s="38"/>
      <c r="K369" s="38"/>
    </row>
    <row r="370" spans="1:11" ht="15.75" customHeight="1">
      <c r="A370" s="37"/>
      <c r="B370" s="37"/>
      <c r="D370" s="37"/>
      <c r="E370" s="34"/>
      <c r="F370" s="34"/>
      <c r="G370" s="34"/>
      <c r="H370" s="38"/>
      <c r="I370" s="38"/>
      <c r="J370" s="38"/>
      <c r="K370" s="38"/>
    </row>
    <row r="371" spans="1:11" ht="15.75" customHeight="1">
      <c r="A371" s="37"/>
      <c r="B371" s="37"/>
      <c r="D371" s="37"/>
      <c r="E371" s="34"/>
      <c r="F371" s="34"/>
      <c r="G371" s="34"/>
      <c r="H371" s="38"/>
      <c r="I371" s="38"/>
      <c r="J371" s="38"/>
      <c r="K371" s="38"/>
    </row>
    <row r="372" spans="1:11" ht="15.75" customHeight="1">
      <c r="A372" s="37"/>
      <c r="B372" s="37"/>
      <c r="D372" s="37"/>
      <c r="E372" s="34"/>
      <c r="F372" s="34"/>
      <c r="G372" s="34"/>
      <c r="H372" s="38"/>
      <c r="I372" s="38"/>
      <c r="J372" s="38"/>
      <c r="K372" s="38"/>
    </row>
    <row r="373" spans="1:11" ht="15.75" customHeight="1">
      <c r="A373" s="37"/>
      <c r="B373" s="37"/>
      <c r="D373" s="37"/>
      <c r="E373" s="34"/>
      <c r="F373" s="34"/>
      <c r="G373" s="34"/>
      <c r="H373" s="38"/>
      <c r="I373" s="38"/>
      <c r="J373" s="38"/>
      <c r="K373" s="38"/>
    </row>
    <row r="374" spans="1:11" ht="15.75" customHeight="1">
      <c r="A374" s="37"/>
      <c r="B374" s="37"/>
      <c r="D374" s="37"/>
      <c r="E374" s="34"/>
      <c r="F374" s="34"/>
      <c r="G374" s="34"/>
      <c r="H374" s="38"/>
      <c r="I374" s="38"/>
      <c r="J374" s="38"/>
      <c r="K374" s="38"/>
    </row>
    <row r="375" spans="1:11" ht="15.75" customHeight="1">
      <c r="A375" s="37"/>
      <c r="B375" s="37"/>
      <c r="D375" s="37"/>
      <c r="E375" s="34"/>
      <c r="F375" s="34"/>
      <c r="G375" s="34"/>
      <c r="H375" s="38"/>
      <c r="I375" s="38"/>
      <c r="J375" s="38"/>
      <c r="K375" s="38"/>
    </row>
    <row r="376" spans="1:11" ht="15.75" customHeight="1">
      <c r="A376" s="37"/>
      <c r="B376" s="37"/>
      <c r="D376" s="37"/>
      <c r="E376" s="34"/>
      <c r="F376" s="34"/>
      <c r="G376" s="34"/>
      <c r="H376" s="38"/>
      <c r="I376" s="38"/>
      <c r="J376" s="38"/>
      <c r="K376" s="38"/>
    </row>
    <row r="377" spans="1:11" ht="15.75" customHeight="1">
      <c r="A377" s="37"/>
      <c r="B377" s="37"/>
      <c r="D377" s="37"/>
      <c r="E377" s="34"/>
      <c r="F377" s="34"/>
      <c r="G377" s="34"/>
      <c r="H377" s="38"/>
      <c r="I377" s="38"/>
      <c r="J377" s="38"/>
      <c r="K377" s="38"/>
    </row>
    <row r="378" spans="1:11" ht="15.75" customHeight="1">
      <c r="A378" s="37"/>
      <c r="B378" s="37"/>
      <c r="D378" s="37"/>
      <c r="E378" s="34"/>
      <c r="F378" s="34"/>
      <c r="G378" s="34"/>
      <c r="H378" s="38"/>
      <c r="I378" s="38"/>
      <c r="J378" s="38"/>
      <c r="K378" s="38"/>
    </row>
    <row r="379" spans="1:11" ht="15.75" customHeight="1">
      <c r="A379" s="37"/>
      <c r="B379" s="37"/>
      <c r="D379" s="37"/>
      <c r="E379" s="34"/>
      <c r="F379" s="34"/>
      <c r="G379" s="34"/>
      <c r="H379" s="38"/>
      <c r="I379" s="38"/>
      <c r="J379" s="38"/>
      <c r="K379" s="38"/>
    </row>
    <row r="380" spans="1:11" ht="15.75" customHeight="1">
      <c r="A380" s="37"/>
      <c r="B380" s="37"/>
      <c r="D380" s="37"/>
      <c r="E380" s="34"/>
      <c r="F380" s="34"/>
      <c r="G380" s="34"/>
      <c r="H380" s="38"/>
      <c r="I380" s="38"/>
      <c r="J380" s="38"/>
      <c r="K380" s="38"/>
    </row>
    <row r="381" spans="1:11" ht="15.75" customHeight="1">
      <c r="A381" s="37"/>
      <c r="B381" s="37"/>
      <c r="D381" s="37"/>
      <c r="E381" s="34"/>
      <c r="F381" s="34"/>
      <c r="G381" s="34"/>
      <c r="H381" s="38"/>
      <c r="I381" s="38"/>
      <c r="J381" s="38"/>
      <c r="K381" s="38"/>
    </row>
    <row r="382" spans="1:11" ht="15.75" customHeight="1">
      <c r="A382" s="37"/>
      <c r="B382" s="37"/>
      <c r="D382" s="37"/>
      <c r="E382" s="34"/>
      <c r="F382" s="34"/>
      <c r="G382" s="34"/>
      <c r="H382" s="38"/>
      <c r="I382" s="38"/>
      <c r="J382" s="38"/>
      <c r="K382" s="38"/>
    </row>
    <row r="383" spans="1:11" ht="15.75" customHeight="1">
      <c r="A383" s="37"/>
      <c r="B383" s="37"/>
      <c r="D383" s="37"/>
      <c r="E383" s="34"/>
      <c r="F383" s="34"/>
      <c r="G383" s="34"/>
      <c r="H383" s="38"/>
      <c r="I383" s="38"/>
      <c r="J383" s="38"/>
      <c r="K383" s="38"/>
    </row>
    <row r="384" spans="1:11" ht="15.75" customHeight="1">
      <c r="A384" s="37"/>
      <c r="B384" s="37"/>
      <c r="D384" s="37"/>
      <c r="E384" s="34"/>
      <c r="F384" s="34"/>
      <c r="G384" s="34"/>
      <c r="H384" s="38"/>
      <c r="I384" s="38"/>
      <c r="J384" s="38"/>
      <c r="K384" s="38"/>
    </row>
    <row r="385" spans="1:11" ht="15.75" customHeight="1">
      <c r="A385" s="37"/>
      <c r="B385" s="37"/>
      <c r="D385" s="37"/>
      <c r="E385" s="34"/>
      <c r="F385" s="34"/>
      <c r="G385" s="34"/>
      <c r="H385" s="38"/>
      <c r="I385" s="38"/>
      <c r="J385" s="38"/>
      <c r="K385" s="38"/>
    </row>
    <row r="386" spans="1:11" ht="15.75" customHeight="1">
      <c r="A386" s="37"/>
      <c r="B386" s="37"/>
      <c r="D386" s="37"/>
      <c r="E386" s="34"/>
      <c r="F386" s="34"/>
      <c r="G386" s="34"/>
      <c r="H386" s="38"/>
      <c r="I386" s="38"/>
      <c r="J386" s="38"/>
      <c r="K386" s="38"/>
    </row>
    <row r="387" spans="1:11" ht="15.75" customHeight="1">
      <c r="A387" s="37"/>
      <c r="B387" s="37"/>
      <c r="D387" s="37"/>
      <c r="E387" s="34"/>
      <c r="F387" s="34"/>
      <c r="G387" s="34"/>
      <c r="H387" s="38"/>
      <c r="I387" s="38"/>
      <c r="J387" s="38"/>
      <c r="K387" s="38"/>
    </row>
    <row r="388" spans="1:11" ht="15.75" customHeight="1">
      <c r="A388" s="37"/>
      <c r="B388" s="37"/>
      <c r="D388" s="37"/>
      <c r="E388" s="34"/>
      <c r="F388" s="34"/>
      <c r="G388" s="34"/>
      <c r="H388" s="38"/>
      <c r="I388" s="38"/>
      <c r="J388" s="38"/>
      <c r="K388" s="38"/>
    </row>
    <row r="389" spans="1:11" ht="15.75" customHeight="1">
      <c r="A389" s="37"/>
      <c r="B389" s="37"/>
      <c r="D389" s="37"/>
      <c r="E389" s="34"/>
      <c r="F389" s="34"/>
      <c r="G389" s="34"/>
      <c r="H389" s="38"/>
      <c r="I389" s="38"/>
      <c r="J389" s="38"/>
      <c r="K389" s="38"/>
    </row>
    <row r="390" spans="1:11" ht="15.75" customHeight="1">
      <c r="A390" s="37"/>
      <c r="B390" s="37"/>
      <c r="D390" s="37"/>
      <c r="E390" s="34"/>
      <c r="F390" s="34"/>
      <c r="G390" s="34"/>
      <c r="H390" s="38"/>
      <c r="I390" s="38"/>
      <c r="J390" s="38"/>
      <c r="K390" s="38"/>
    </row>
    <row r="391" spans="1:11" ht="15.75" customHeight="1">
      <c r="A391" s="37"/>
      <c r="B391" s="37"/>
      <c r="D391" s="37"/>
      <c r="E391" s="34"/>
      <c r="F391" s="34"/>
      <c r="G391" s="34"/>
      <c r="H391" s="38"/>
      <c r="I391" s="38"/>
      <c r="J391" s="38"/>
      <c r="K391" s="38"/>
    </row>
    <row r="392" spans="1:11" ht="15.75" customHeight="1">
      <c r="A392" s="37"/>
      <c r="B392" s="37"/>
      <c r="D392" s="37"/>
      <c r="E392" s="34"/>
      <c r="F392" s="34"/>
      <c r="G392" s="34"/>
      <c r="H392" s="38"/>
      <c r="I392" s="38"/>
      <c r="J392" s="38"/>
      <c r="K392" s="38"/>
    </row>
    <row r="393" spans="1:11" ht="15.75" customHeight="1">
      <c r="A393" s="37"/>
      <c r="B393" s="37"/>
      <c r="D393" s="37"/>
      <c r="E393" s="34"/>
      <c r="F393" s="34"/>
      <c r="G393" s="34"/>
      <c r="H393" s="38"/>
      <c r="I393" s="38"/>
      <c r="J393" s="38"/>
      <c r="K393" s="38"/>
    </row>
    <row r="394" spans="1:11" ht="15.75" customHeight="1">
      <c r="A394" s="37"/>
      <c r="B394" s="37"/>
      <c r="D394" s="37"/>
      <c r="E394" s="34"/>
      <c r="F394" s="34"/>
      <c r="G394" s="34"/>
      <c r="H394" s="38"/>
      <c r="I394" s="38"/>
      <c r="J394" s="38"/>
      <c r="K394" s="38"/>
    </row>
    <row r="395" spans="1:11" ht="15.75" customHeight="1">
      <c r="A395" s="37"/>
      <c r="B395" s="37"/>
      <c r="D395" s="37"/>
      <c r="E395" s="34"/>
      <c r="F395" s="34"/>
      <c r="G395" s="34"/>
      <c r="H395" s="38"/>
      <c r="I395" s="38"/>
      <c r="J395" s="38"/>
      <c r="K395" s="38"/>
    </row>
    <row r="396" spans="1:11" ht="15.75" customHeight="1">
      <c r="A396" s="37"/>
      <c r="B396" s="37"/>
      <c r="D396" s="37"/>
      <c r="E396" s="34"/>
      <c r="F396" s="34"/>
      <c r="G396" s="34"/>
      <c r="H396" s="38"/>
      <c r="I396" s="38"/>
      <c r="J396" s="38"/>
      <c r="K396" s="38"/>
    </row>
    <row r="397" spans="1:11" ht="15.75" customHeight="1">
      <c r="A397" s="37"/>
      <c r="B397" s="37"/>
      <c r="D397" s="37"/>
      <c r="E397" s="34"/>
      <c r="F397" s="34"/>
      <c r="G397" s="34"/>
      <c r="H397" s="38"/>
      <c r="I397" s="38"/>
      <c r="J397" s="38"/>
      <c r="K397" s="38"/>
    </row>
    <row r="398" spans="1:11" ht="15.75" customHeight="1">
      <c r="A398" s="37"/>
      <c r="B398" s="37"/>
      <c r="D398" s="37"/>
      <c r="E398" s="34"/>
      <c r="F398" s="34"/>
      <c r="G398" s="34"/>
      <c r="H398" s="38"/>
      <c r="I398" s="38"/>
      <c r="J398" s="38"/>
      <c r="K398" s="38"/>
    </row>
    <row r="399" spans="1:11" ht="15.75" customHeight="1">
      <c r="A399" s="37"/>
      <c r="B399" s="37"/>
      <c r="D399" s="37"/>
      <c r="E399" s="34"/>
      <c r="F399" s="34"/>
      <c r="G399" s="34"/>
      <c r="H399" s="38"/>
      <c r="I399" s="38"/>
      <c r="J399" s="38"/>
      <c r="K399" s="38"/>
    </row>
    <row r="400" spans="1:11" ht="15.75" customHeight="1">
      <c r="A400" s="37"/>
      <c r="B400" s="37"/>
      <c r="D400" s="37"/>
      <c r="E400" s="34"/>
      <c r="F400" s="34"/>
      <c r="G400" s="34"/>
      <c r="H400" s="38"/>
      <c r="I400" s="38"/>
      <c r="J400" s="38"/>
      <c r="K400" s="38"/>
    </row>
    <row r="401" spans="1:11" ht="15.75" customHeight="1">
      <c r="A401" s="37"/>
      <c r="B401" s="37"/>
      <c r="D401" s="37"/>
      <c r="E401" s="34"/>
      <c r="F401" s="34"/>
      <c r="G401" s="34"/>
      <c r="H401" s="38"/>
      <c r="I401" s="38"/>
      <c r="J401" s="38"/>
      <c r="K401" s="38"/>
    </row>
    <row r="402" spans="1:11" ht="15.75" customHeight="1">
      <c r="A402" s="37"/>
      <c r="B402" s="37"/>
      <c r="D402" s="37"/>
      <c r="E402" s="34"/>
      <c r="F402" s="34"/>
      <c r="G402" s="34"/>
      <c r="H402" s="38"/>
      <c r="I402" s="38"/>
      <c r="J402" s="38"/>
      <c r="K402" s="38"/>
    </row>
    <row r="403" spans="1:11" ht="15.75" customHeight="1">
      <c r="A403" s="37"/>
      <c r="B403" s="37"/>
      <c r="D403" s="37"/>
      <c r="E403" s="34"/>
      <c r="F403" s="34"/>
      <c r="G403" s="34"/>
      <c r="H403" s="38"/>
      <c r="I403" s="38"/>
      <c r="J403" s="38"/>
      <c r="K403" s="38"/>
    </row>
    <row r="404" spans="1:11" ht="15.75" customHeight="1">
      <c r="A404" s="37"/>
      <c r="B404" s="37"/>
      <c r="D404" s="37"/>
      <c r="E404" s="34"/>
      <c r="F404" s="34"/>
      <c r="G404" s="34"/>
      <c r="H404" s="38"/>
      <c r="I404" s="38"/>
      <c r="J404" s="38"/>
      <c r="K404" s="38"/>
    </row>
    <row r="405" spans="1:11" ht="15.75" customHeight="1">
      <c r="A405" s="37"/>
      <c r="B405" s="37"/>
      <c r="D405" s="37"/>
      <c r="E405" s="34"/>
      <c r="F405" s="34"/>
      <c r="G405" s="34"/>
      <c r="H405" s="38"/>
      <c r="I405" s="38"/>
      <c r="J405" s="38"/>
      <c r="K405" s="38"/>
    </row>
    <row r="406" spans="1:11" ht="15.75" customHeight="1">
      <c r="A406" s="37"/>
      <c r="B406" s="37"/>
      <c r="D406" s="37"/>
      <c r="E406" s="34"/>
      <c r="F406" s="34"/>
      <c r="G406" s="34"/>
      <c r="H406" s="38"/>
      <c r="I406" s="38"/>
      <c r="J406" s="38"/>
      <c r="K406" s="38"/>
    </row>
    <row r="407" spans="1:11" ht="15.75" customHeight="1">
      <c r="A407" s="37"/>
      <c r="B407" s="37"/>
      <c r="D407" s="37"/>
      <c r="E407" s="34"/>
      <c r="F407" s="34"/>
      <c r="G407" s="34"/>
      <c r="H407" s="38"/>
      <c r="I407" s="38"/>
      <c r="J407" s="38"/>
      <c r="K407" s="38"/>
    </row>
    <row r="408" spans="1:11" ht="15.75" customHeight="1">
      <c r="A408" s="37"/>
      <c r="B408" s="37"/>
      <c r="D408" s="37"/>
      <c r="E408" s="34"/>
      <c r="F408" s="34"/>
      <c r="G408" s="34"/>
      <c r="H408" s="38"/>
      <c r="I408" s="38"/>
      <c r="J408" s="38"/>
      <c r="K408" s="38"/>
    </row>
    <row r="409" spans="1:11" ht="15.75" customHeight="1">
      <c r="A409" s="37"/>
      <c r="B409" s="37"/>
      <c r="D409" s="37"/>
      <c r="E409" s="34"/>
      <c r="F409" s="34"/>
      <c r="G409" s="34"/>
      <c r="H409" s="38"/>
      <c r="I409" s="38"/>
      <c r="J409" s="38"/>
      <c r="K409" s="38"/>
    </row>
    <row r="410" spans="1:11" ht="15.75" customHeight="1">
      <c r="A410" s="37"/>
      <c r="B410" s="37"/>
      <c r="D410" s="37"/>
      <c r="E410" s="34"/>
      <c r="F410" s="34"/>
      <c r="G410" s="34"/>
      <c r="H410" s="38"/>
      <c r="I410" s="38"/>
      <c r="J410" s="38"/>
      <c r="K410" s="38"/>
    </row>
    <row r="411" spans="1:11" ht="15.75" customHeight="1">
      <c r="A411" s="37"/>
      <c r="B411" s="37"/>
      <c r="D411" s="37"/>
      <c r="E411" s="34"/>
      <c r="F411" s="34"/>
      <c r="G411" s="34"/>
      <c r="H411" s="38"/>
      <c r="I411" s="38"/>
      <c r="J411" s="38"/>
      <c r="K411" s="38"/>
    </row>
    <row r="412" spans="1:11" ht="15.75" customHeight="1">
      <c r="A412" s="37"/>
      <c r="B412" s="37"/>
      <c r="D412" s="37"/>
      <c r="E412" s="34"/>
      <c r="F412" s="34"/>
      <c r="G412" s="34"/>
      <c r="H412" s="38"/>
      <c r="I412" s="38"/>
      <c r="J412" s="38"/>
      <c r="K412" s="38"/>
    </row>
    <row r="413" spans="1:11" ht="15.75" customHeight="1">
      <c r="A413" s="37"/>
      <c r="B413" s="37"/>
      <c r="D413" s="37"/>
      <c r="E413" s="34"/>
      <c r="F413" s="34"/>
      <c r="G413" s="34"/>
      <c r="H413" s="38"/>
      <c r="I413" s="38"/>
      <c r="J413" s="38"/>
      <c r="K413" s="38"/>
    </row>
    <row r="414" spans="1:11" ht="15.75" customHeight="1">
      <c r="A414" s="37"/>
      <c r="B414" s="37"/>
      <c r="D414" s="37"/>
      <c r="E414" s="34"/>
      <c r="F414" s="34"/>
      <c r="G414" s="34"/>
      <c r="H414" s="38"/>
      <c r="I414" s="38"/>
      <c r="J414" s="38"/>
      <c r="K414" s="38"/>
    </row>
    <row r="415" spans="1:11" ht="15.75" customHeight="1">
      <c r="A415" s="37"/>
      <c r="B415" s="37"/>
      <c r="D415" s="37"/>
      <c r="E415" s="34"/>
      <c r="F415" s="34"/>
      <c r="G415" s="34"/>
      <c r="H415" s="38"/>
      <c r="I415" s="38"/>
      <c r="J415" s="38"/>
      <c r="K415" s="38"/>
    </row>
    <row r="416" spans="1:11" ht="15.75" customHeight="1">
      <c r="A416" s="37"/>
      <c r="B416" s="37"/>
      <c r="D416" s="37"/>
      <c r="E416" s="34"/>
      <c r="F416" s="34"/>
      <c r="G416" s="34"/>
      <c r="H416" s="38"/>
      <c r="I416" s="38"/>
      <c r="J416" s="38"/>
      <c r="K416" s="38"/>
    </row>
    <row r="417" spans="1:11" ht="15.75" customHeight="1">
      <c r="A417" s="37"/>
      <c r="B417" s="37"/>
      <c r="D417" s="37"/>
      <c r="E417" s="34"/>
      <c r="F417" s="34"/>
      <c r="G417" s="34"/>
      <c r="H417" s="38"/>
      <c r="I417" s="38"/>
      <c r="J417" s="38"/>
      <c r="K417" s="38"/>
    </row>
    <row r="418" spans="1:11" ht="15.75" customHeight="1">
      <c r="A418" s="37"/>
      <c r="B418" s="37"/>
      <c r="D418" s="37"/>
      <c r="E418" s="34"/>
      <c r="F418" s="34"/>
      <c r="G418" s="34"/>
      <c r="H418" s="38"/>
      <c r="I418" s="38"/>
      <c r="J418" s="38"/>
      <c r="K418" s="38"/>
    </row>
    <row r="419" spans="1:11" ht="15.75" customHeight="1">
      <c r="A419" s="37"/>
      <c r="B419" s="37"/>
      <c r="D419" s="37"/>
      <c r="E419" s="34"/>
      <c r="F419" s="34"/>
      <c r="G419" s="34"/>
      <c r="H419" s="38"/>
      <c r="I419" s="38"/>
      <c r="J419" s="38"/>
      <c r="K419" s="38"/>
    </row>
    <row r="420" spans="1:11" ht="15.75" customHeight="1">
      <c r="A420" s="37"/>
      <c r="B420" s="37"/>
      <c r="D420" s="37"/>
      <c r="E420" s="34"/>
      <c r="F420" s="34"/>
      <c r="G420" s="34"/>
      <c r="H420" s="38"/>
      <c r="I420" s="38"/>
      <c r="J420" s="38"/>
      <c r="K420" s="38"/>
    </row>
    <row r="421" spans="1:11" ht="15.75" customHeight="1">
      <c r="A421" s="37"/>
      <c r="B421" s="37"/>
      <c r="D421" s="37"/>
      <c r="E421" s="34"/>
      <c r="F421" s="34"/>
      <c r="G421" s="34"/>
      <c r="H421" s="38"/>
      <c r="I421" s="38"/>
      <c r="J421" s="38"/>
      <c r="K421" s="38"/>
    </row>
    <row r="422" spans="1:11" ht="15.75" customHeight="1">
      <c r="A422" s="37"/>
      <c r="B422" s="37"/>
      <c r="D422" s="37"/>
      <c r="E422" s="34"/>
      <c r="F422" s="34"/>
      <c r="G422" s="34"/>
      <c r="H422" s="38"/>
      <c r="I422" s="38"/>
      <c r="J422" s="38"/>
      <c r="K422" s="38"/>
    </row>
    <row r="423" spans="1:11" ht="15.75" customHeight="1">
      <c r="A423" s="37"/>
      <c r="B423" s="37"/>
      <c r="D423" s="37"/>
      <c r="E423" s="34"/>
      <c r="F423" s="34"/>
      <c r="G423" s="34"/>
      <c r="H423" s="38"/>
      <c r="I423" s="38"/>
      <c r="J423" s="38"/>
      <c r="K423" s="38"/>
    </row>
    <row r="424" spans="1:11" ht="15.75" customHeight="1">
      <c r="A424" s="37"/>
      <c r="B424" s="37"/>
      <c r="D424" s="37"/>
      <c r="E424" s="34"/>
      <c r="F424" s="34"/>
      <c r="G424" s="34"/>
      <c r="H424" s="38"/>
      <c r="I424" s="38"/>
      <c r="J424" s="38"/>
      <c r="K424" s="38"/>
    </row>
    <row r="425" spans="1:11" ht="15.75" customHeight="1">
      <c r="A425" s="37"/>
      <c r="B425" s="37"/>
      <c r="D425" s="37"/>
      <c r="E425" s="34"/>
      <c r="F425" s="34"/>
      <c r="G425" s="34"/>
      <c r="H425" s="38"/>
      <c r="I425" s="38"/>
      <c r="J425" s="38"/>
      <c r="K425" s="38"/>
    </row>
    <row r="426" spans="1:11" ht="15.75" customHeight="1">
      <c r="A426" s="37"/>
      <c r="B426" s="37"/>
      <c r="D426" s="37"/>
      <c r="E426" s="34"/>
      <c r="F426" s="34"/>
      <c r="G426" s="34"/>
      <c r="H426" s="38"/>
      <c r="I426" s="38"/>
      <c r="J426" s="38"/>
      <c r="K426" s="38"/>
    </row>
    <row r="427" spans="1:11" ht="15.75" customHeight="1">
      <c r="A427" s="37"/>
      <c r="B427" s="37"/>
      <c r="D427" s="37"/>
      <c r="E427" s="34"/>
      <c r="F427" s="34"/>
      <c r="G427" s="34"/>
      <c r="H427" s="38"/>
      <c r="I427" s="38"/>
      <c r="J427" s="38"/>
      <c r="K427" s="38"/>
    </row>
    <row r="428" spans="1:11" ht="15.75" customHeight="1">
      <c r="A428" s="37"/>
      <c r="B428" s="37"/>
      <c r="D428" s="37"/>
      <c r="E428" s="34"/>
      <c r="F428" s="34"/>
      <c r="G428" s="34"/>
      <c r="H428" s="38"/>
      <c r="I428" s="38"/>
      <c r="J428" s="38"/>
      <c r="K428" s="38"/>
    </row>
    <row r="429" spans="1:11" ht="15.75" customHeight="1">
      <c r="A429" s="37"/>
      <c r="B429" s="37"/>
      <c r="D429" s="37"/>
      <c r="E429" s="34"/>
      <c r="F429" s="34"/>
      <c r="G429" s="34"/>
      <c r="H429" s="38"/>
      <c r="I429" s="38"/>
      <c r="J429" s="38"/>
      <c r="K429" s="38"/>
    </row>
    <row r="430" spans="1:11" ht="15.75" customHeight="1">
      <c r="A430" s="37"/>
      <c r="B430" s="37"/>
      <c r="D430" s="37"/>
      <c r="E430" s="34"/>
      <c r="F430" s="34"/>
      <c r="G430" s="34"/>
      <c r="H430" s="38"/>
      <c r="I430" s="38"/>
      <c r="J430" s="38"/>
      <c r="K430" s="38"/>
    </row>
    <row r="431" spans="1:11" ht="15.75" customHeight="1">
      <c r="A431" s="37"/>
      <c r="B431" s="37"/>
      <c r="D431" s="37"/>
      <c r="E431" s="34"/>
      <c r="F431" s="34"/>
      <c r="G431" s="34"/>
      <c r="H431" s="38"/>
      <c r="I431" s="38"/>
      <c r="J431" s="38"/>
      <c r="K431" s="38"/>
    </row>
    <row r="432" spans="1:11" ht="15.75" customHeight="1">
      <c r="A432" s="37"/>
      <c r="B432" s="37"/>
      <c r="D432" s="37"/>
      <c r="E432" s="34"/>
      <c r="F432" s="34"/>
      <c r="G432" s="34"/>
      <c r="H432" s="38"/>
      <c r="I432" s="38"/>
      <c r="J432" s="38"/>
      <c r="K432" s="38"/>
    </row>
    <row r="433" spans="1:11" ht="15.75" customHeight="1">
      <c r="A433" s="37"/>
      <c r="B433" s="37"/>
      <c r="D433" s="37"/>
      <c r="E433" s="34"/>
      <c r="F433" s="34"/>
      <c r="G433" s="34"/>
      <c r="H433" s="38"/>
      <c r="I433" s="38"/>
      <c r="J433" s="38"/>
      <c r="K433" s="38"/>
    </row>
    <row r="434" spans="1:11" ht="15.75" customHeight="1">
      <c r="A434" s="37"/>
      <c r="B434" s="37"/>
      <c r="D434" s="37"/>
      <c r="E434" s="34"/>
      <c r="F434" s="34"/>
      <c r="G434" s="34"/>
      <c r="H434" s="38"/>
      <c r="I434" s="38"/>
      <c r="J434" s="38"/>
      <c r="K434" s="38"/>
    </row>
    <row r="435" spans="1:11" ht="15.75" customHeight="1">
      <c r="A435" s="37"/>
      <c r="B435" s="37"/>
      <c r="D435" s="37"/>
      <c r="E435" s="34"/>
      <c r="F435" s="34"/>
      <c r="G435" s="34"/>
      <c r="H435" s="38"/>
      <c r="I435" s="38"/>
      <c r="J435" s="38"/>
      <c r="K435" s="38"/>
    </row>
    <row r="436" spans="1:11" ht="15.75" customHeight="1">
      <c r="A436" s="37"/>
      <c r="B436" s="37"/>
      <c r="D436" s="37"/>
      <c r="E436" s="34"/>
      <c r="F436" s="34"/>
      <c r="G436" s="34"/>
      <c r="H436" s="38"/>
      <c r="I436" s="38"/>
      <c r="J436" s="38"/>
      <c r="K436" s="38"/>
    </row>
    <row r="437" spans="1:11" ht="15.75" customHeight="1">
      <c r="A437" s="37"/>
      <c r="B437" s="37"/>
      <c r="D437" s="37"/>
      <c r="E437" s="34"/>
      <c r="F437" s="34"/>
      <c r="G437" s="34"/>
      <c r="H437" s="38"/>
      <c r="I437" s="38"/>
      <c r="J437" s="38"/>
      <c r="K437" s="38"/>
    </row>
    <row r="438" spans="1:11" ht="15.75" customHeight="1">
      <c r="A438" s="37"/>
      <c r="B438" s="37"/>
      <c r="D438" s="37"/>
      <c r="E438" s="34"/>
      <c r="F438" s="34"/>
      <c r="G438" s="34"/>
      <c r="H438" s="38"/>
      <c r="I438" s="38"/>
      <c r="J438" s="38"/>
      <c r="K438" s="38"/>
    </row>
    <row r="439" spans="1:11" ht="15.75" customHeight="1">
      <c r="A439" s="37"/>
      <c r="B439" s="37"/>
      <c r="D439" s="37"/>
      <c r="E439" s="34"/>
      <c r="F439" s="34"/>
      <c r="G439" s="34"/>
      <c r="H439" s="38"/>
      <c r="I439" s="38"/>
      <c r="J439" s="38"/>
      <c r="K439" s="38"/>
    </row>
    <row r="440" spans="1:11" ht="15.75" customHeight="1">
      <c r="A440" s="37"/>
      <c r="B440" s="37"/>
      <c r="D440" s="37"/>
      <c r="E440" s="34"/>
      <c r="F440" s="34"/>
      <c r="G440" s="34"/>
      <c r="H440" s="38"/>
      <c r="I440" s="38"/>
      <c r="J440" s="38"/>
      <c r="K440" s="38"/>
    </row>
    <row r="441" spans="1:11" ht="15.75" customHeight="1">
      <c r="A441" s="37"/>
      <c r="B441" s="37"/>
      <c r="D441" s="37"/>
      <c r="E441" s="34"/>
      <c r="F441" s="34"/>
      <c r="G441" s="34"/>
      <c r="H441" s="38"/>
      <c r="I441" s="38"/>
      <c r="J441" s="38"/>
      <c r="K441" s="38"/>
    </row>
    <row r="442" spans="1:11" ht="15.75" customHeight="1">
      <c r="A442" s="37"/>
      <c r="B442" s="37"/>
      <c r="D442" s="37"/>
      <c r="E442" s="34"/>
      <c r="F442" s="34"/>
      <c r="G442" s="34"/>
      <c r="H442" s="38"/>
      <c r="I442" s="38"/>
      <c r="J442" s="38"/>
      <c r="K442" s="38"/>
    </row>
    <row r="443" spans="1:11" ht="15.75" customHeight="1">
      <c r="A443" s="37"/>
      <c r="B443" s="37"/>
      <c r="D443" s="37"/>
      <c r="E443" s="34"/>
      <c r="F443" s="34"/>
      <c r="G443" s="34"/>
      <c r="H443" s="38"/>
      <c r="I443" s="38"/>
      <c r="J443" s="38"/>
      <c r="K443" s="38"/>
    </row>
    <row r="444" spans="1:11" ht="15.75" customHeight="1">
      <c r="A444" s="37"/>
      <c r="B444" s="37"/>
      <c r="D444" s="37"/>
      <c r="E444" s="34"/>
      <c r="F444" s="34"/>
      <c r="G444" s="34"/>
      <c r="H444" s="38"/>
      <c r="I444" s="38"/>
      <c r="J444" s="38"/>
      <c r="K444" s="38"/>
    </row>
    <row r="445" spans="1:11" ht="15.75" customHeight="1">
      <c r="A445" s="37"/>
      <c r="B445" s="37"/>
      <c r="D445" s="37"/>
      <c r="E445" s="34"/>
      <c r="F445" s="34"/>
      <c r="G445" s="34"/>
      <c r="H445" s="38"/>
      <c r="I445" s="38"/>
      <c r="J445" s="38"/>
      <c r="K445" s="38"/>
    </row>
    <row r="446" spans="1:11" ht="15.75" customHeight="1">
      <c r="A446" s="37"/>
      <c r="B446" s="37"/>
      <c r="D446" s="37"/>
      <c r="E446" s="34"/>
      <c r="F446" s="34"/>
      <c r="G446" s="34"/>
      <c r="H446" s="38"/>
      <c r="I446" s="38"/>
      <c r="J446" s="38"/>
      <c r="K446" s="38"/>
    </row>
    <row r="447" spans="1:11" ht="15.75" customHeight="1">
      <c r="A447" s="37"/>
      <c r="B447" s="37"/>
      <c r="D447" s="37"/>
      <c r="E447" s="34"/>
      <c r="F447" s="34"/>
      <c r="G447" s="34"/>
      <c r="H447" s="38"/>
      <c r="I447" s="38"/>
      <c r="J447" s="38"/>
      <c r="K447" s="38"/>
    </row>
    <row r="448" spans="1:11" ht="15.75" customHeight="1">
      <c r="A448" s="37"/>
      <c r="B448" s="37"/>
      <c r="D448" s="37"/>
      <c r="E448" s="34"/>
      <c r="F448" s="34"/>
      <c r="G448" s="34"/>
      <c r="H448" s="38"/>
      <c r="I448" s="38"/>
      <c r="J448" s="38"/>
      <c r="K448" s="38"/>
    </row>
    <row r="449" spans="1:11" ht="15.75" customHeight="1">
      <c r="A449" s="37"/>
      <c r="B449" s="37"/>
      <c r="D449" s="37"/>
      <c r="E449" s="34"/>
      <c r="F449" s="34"/>
      <c r="G449" s="34"/>
      <c r="H449" s="38"/>
      <c r="I449" s="38"/>
      <c r="J449" s="38"/>
      <c r="K449" s="38"/>
    </row>
    <row r="450" spans="1:11" ht="15.75" customHeight="1">
      <c r="A450" s="37"/>
      <c r="B450" s="37"/>
      <c r="D450" s="37"/>
      <c r="E450" s="34"/>
      <c r="F450" s="34"/>
      <c r="G450" s="34"/>
      <c r="H450" s="38"/>
      <c r="I450" s="38"/>
      <c r="J450" s="38"/>
      <c r="K450" s="38"/>
    </row>
    <row r="451" spans="1:11" ht="15.75" customHeight="1">
      <c r="A451" s="37"/>
      <c r="B451" s="37"/>
      <c r="D451" s="37"/>
      <c r="E451" s="34"/>
      <c r="F451" s="34"/>
      <c r="G451" s="34"/>
      <c r="H451" s="38"/>
      <c r="I451" s="38"/>
      <c r="J451" s="38"/>
      <c r="K451" s="38"/>
    </row>
    <row r="452" spans="1:11" ht="15.75" customHeight="1">
      <c r="A452" s="37"/>
      <c r="B452" s="37"/>
      <c r="D452" s="37"/>
      <c r="E452" s="34"/>
      <c r="F452" s="34"/>
      <c r="G452" s="34"/>
      <c r="H452" s="38"/>
      <c r="I452" s="38"/>
      <c r="J452" s="38"/>
      <c r="K452" s="38"/>
    </row>
    <row r="453" spans="1:11" ht="15.75" customHeight="1">
      <c r="A453" s="37"/>
      <c r="B453" s="37"/>
      <c r="D453" s="37"/>
      <c r="E453" s="34"/>
      <c r="F453" s="34"/>
      <c r="G453" s="34"/>
      <c r="H453" s="38"/>
      <c r="I453" s="38"/>
      <c r="J453" s="38"/>
      <c r="K453" s="38"/>
    </row>
    <row r="454" spans="1:11" ht="15.75" customHeight="1">
      <c r="A454" s="37"/>
      <c r="B454" s="37"/>
      <c r="D454" s="37"/>
      <c r="E454" s="34"/>
      <c r="F454" s="34"/>
      <c r="G454" s="34"/>
      <c r="H454" s="38"/>
      <c r="I454" s="38"/>
      <c r="J454" s="38"/>
      <c r="K454" s="38"/>
    </row>
    <row r="455" spans="1:11" ht="15.75" customHeight="1">
      <c r="A455" s="37"/>
      <c r="B455" s="37"/>
      <c r="D455" s="37"/>
      <c r="E455" s="34"/>
      <c r="F455" s="34"/>
      <c r="G455" s="34"/>
      <c r="H455" s="38"/>
      <c r="I455" s="38"/>
      <c r="J455" s="38"/>
      <c r="K455" s="38"/>
    </row>
    <row r="456" spans="1:11" ht="15.75" customHeight="1">
      <c r="A456" s="37"/>
      <c r="B456" s="37"/>
      <c r="D456" s="37"/>
      <c r="E456" s="34"/>
      <c r="F456" s="34"/>
      <c r="G456" s="34"/>
      <c r="H456" s="38"/>
      <c r="I456" s="38"/>
      <c r="J456" s="38"/>
      <c r="K456" s="38"/>
    </row>
    <row r="457" spans="1:11" ht="15.75" customHeight="1">
      <c r="A457" s="37"/>
      <c r="B457" s="37"/>
      <c r="D457" s="37"/>
      <c r="E457" s="34"/>
      <c r="F457" s="34"/>
      <c r="G457" s="34"/>
      <c r="H457" s="38"/>
      <c r="I457" s="38"/>
      <c r="J457" s="38"/>
      <c r="K457" s="38"/>
    </row>
    <row r="458" spans="1:11" ht="15.75" customHeight="1">
      <c r="A458" s="37"/>
      <c r="B458" s="37"/>
      <c r="D458" s="37"/>
      <c r="E458" s="34"/>
      <c r="F458" s="34"/>
      <c r="G458" s="34"/>
      <c r="H458" s="38"/>
      <c r="I458" s="38"/>
      <c r="J458" s="38"/>
      <c r="K458" s="38"/>
    </row>
    <row r="459" spans="1:11" ht="15.75" customHeight="1">
      <c r="A459" s="37"/>
      <c r="B459" s="37"/>
      <c r="D459" s="37"/>
      <c r="E459" s="34"/>
      <c r="F459" s="34"/>
      <c r="G459" s="34"/>
      <c r="H459" s="38"/>
      <c r="I459" s="38"/>
      <c r="J459" s="38"/>
      <c r="K459" s="38"/>
    </row>
    <row r="460" spans="1:11" ht="15.75" customHeight="1">
      <c r="A460" s="37"/>
      <c r="B460" s="37"/>
      <c r="D460" s="37"/>
      <c r="E460" s="34"/>
      <c r="F460" s="34"/>
      <c r="G460" s="34"/>
      <c r="H460" s="38"/>
      <c r="I460" s="38"/>
      <c r="J460" s="38"/>
      <c r="K460" s="38"/>
    </row>
    <row r="461" spans="1:11" ht="15.75" customHeight="1">
      <c r="A461" s="37"/>
      <c r="B461" s="37"/>
      <c r="D461" s="37"/>
      <c r="E461" s="34"/>
      <c r="F461" s="34"/>
      <c r="G461" s="34"/>
      <c r="H461" s="38"/>
      <c r="I461" s="38"/>
      <c r="J461" s="38"/>
      <c r="K461" s="38"/>
    </row>
    <row r="462" spans="1:11" ht="15.75" customHeight="1">
      <c r="A462" s="37"/>
      <c r="B462" s="37"/>
      <c r="D462" s="37"/>
      <c r="E462" s="34"/>
      <c r="F462" s="34"/>
      <c r="G462" s="34"/>
      <c r="H462" s="38"/>
      <c r="I462" s="38"/>
      <c r="J462" s="38"/>
      <c r="K462" s="38"/>
    </row>
    <row r="463" spans="1:11" ht="15.75" customHeight="1">
      <c r="A463" s="37"/>
      <c r="B463" s="37"/>
      <c r="D463" s="37"/>
      <c r="E463" s="34"/>
      <c r="F463" s="34"/>
      <c r="G463" s="34"/>
      <c r="H463" s="38"/>
      <c r="I463" s="38"/>
      <c r="J463" s="38"/>
      <c r="K463" s="38"/>
    </row>
    <row r="464" spans="1:11" ht="15.75" customHeight="1">
      <c r="A464" s="37"/>
      <c r="B464" s="37"/>
      <c r="D464" s="37"/>
      <c r="E464" s="34"/>
      <c r="F464" s="34"/>
      <c r="G464" s="34"/>
      <c r="H464" s="38"/>
      <c r="I464" s="38"/>
      <c r="J464" s="38"/>
      <c r="K464" s="38"/>
    </row>
    <row r="465" spans="1:11" ht="15.75" customHeight="1">
      <c r="A465" s="37"/>
      <c r="B465" s="37"/>
      <c r="D465" s="37"/>
      <c r="E465" s="34"/>
      <c r="F465" s="34"/>
      <c r="G465" s="34"/>
      <c r="H465" s="38"/>
      <c r="I465" s="38"/>
      <c r="J465" s="38"/>
      <c r="K465" s="38"/>
    </row>
    <row r="466" spans="1:11" ht="15.75" customHeight="1">
      <c r="A466" s="37"/>
      <c r="B466" s="37"/>
      <c r="D466" s="37"/>
      <c r="E466" s="34"/>
      <c r="F466" s="34"/>
      <c r="G466" s="34"/>
      <c r="H466" s="38"/>
      <c r="I466" s="38"/>
      <c r="J466" s="38"/>
      <c r="K466" s="38"/>
    </row>
    <row r="467" spans="1:11" ht="15.75" customHeight="1">
      <c r="A467" s="37"/>
      <c r="B467" s="37"/>
      <c r="D467" s="37"/>
      <c r="E467" s="34"/>
      <c r="F467" s="34"/>
      <c r="G467" s="34"/>
      <c r="H467" s="38"/>
      <c r="I467" s="38"/>
      <c r="J467" s="38"/>
      <c r="K467" s="38"/>
    </row>
    <row r="468" spans="1:11" ht="15.75" customHeight="1">
      <c r="A468" s="37"/>
      <c r="B468" s="37"/>
      <c r="D468" s="37"/>
      <c r="E468" s="34"/>
      <c r="F468" s="34"/>
      <c r="G468" s="34"/>
      <c r="H468" s="38"/>
      <c r="I468" s="38"/>
      <c r="J468" s="38"/>
      <c r="K468" s="38"/>
    </row>
    <row r="469" spans="1:11" ht="15.75" customHeight="1">
      <c r="A469" s="37"/>
      <c r="B469" s="37"/>
      <c r="D469" s="37"/>
      <c r="E469" s="34"/>
      <c r="F469" s="34"/>
      <c r="G469" s="34"/>
      <c r="H469" s="38"/>
      <c r="I469" s="38"/>
      <c r="J469" s="38"/>
      <c r="K469" s="38"/>
    </row>
    <row r="470" spans="1:11" ht="15.75" customHeight="1">
      <c r="A470" s="37"/>
      <c r="B470" s="37"/>
      <c r="D470" s="37"/>
      <c r="E470" s="34"/>
      <c r="F470" s="34"/>
      <c r="G470" s="34"/>
      <c r="H470" s="38"/>
      <c r="I470" s="38"/>
      <c r="J470" s="38"/>
      <c r="K470" s="38"/>
    </row>
    <row r="471" spans="1:11" ht="15.75" customHeight="1">
      <c r="A471" s="37"/>
      <c r="B471" s="37"/>
      <c r="D471" s="37"/>
      <c r="E471" s="34"/>
      <c r="F471" s="34"/>
      <c r="G471" s="34"/>
      <c r="H471" s="38"/>
      <c r="I471" s="38"/>
      <c r="J471" s="38"/>
      <c r="K471" s="38"/>
    </row>
    <row r="472" spans="1:11" ht="15.75" customHeight="1">
      <c r="A472" s="37"/>
      <c r="B472" s="37"/>
      <c r="D472" s="37"/>
      <c r="E472" s="34"/>
      <c r="F472" s="34"/>
      <c r="G472" s="34"/>
      <c r="H472" s="38"/>
      <c r="I472" s="38"/>
      <c r="J472" s="38"/>
      <c r="K472" s="38"/>
    </row>
    <row r="473" spans="1:11" ht="15.75" customHeight="1">
      <c r="A473" s="37"/>
      <c r="B473" s="37"/>
      <c r="D473" s="37"/>
      <c r="E473" s="34"/>
      <c r="F473" s="34"/>
      <c r="G473" s="34"/>
      <c r="H473" s="38"/>
      <c r="I473" s="38"/>
      <c r="J473" s="38"/>
      <c r="K473" s="38"/>
    </row>
    <row r="474" spans="1:11" ht="15.75" customHeight="1">
      <c r="A474" s="37"/>
      <c r="B474" s="37"/>
      <c r="D474" s="37"/>
      <c r="E474" s="34"/>
      <c r="F474" s="34"/>
      <c r="G474" s="34"/>
      <c r="H474" s="38"/>
      <c r="I474" s="38"/>
      <c r="J474" s="38"/>
      <c r="K474" s="38"/>
    </row>
    <row r="475" spans="1:11" ht="15.75" customHeight="1">
      <c r="A475" s="37"/>
      <c r="B475" s="37"/>
      <c r="D475" s="37"/>
      <c r="E475" s="34"/>
      <c r="F475" s="34"/>
      <c r="G475" s="34"/>
      <c r="H475" s="38"/>
      <c r="I475" s="38"/>
      <c r="J475" s="38"/>
      <c r="K475" s="38"/>
    </row>
    <row r="476" spans="1:11" ht="15.75" customHeight="1">
      <c r="A476" s="37"/>
      <c r="B476" s="37"/>
      <c r="D476" s="37"/>
      <c r="E476" s="34"/>
      <c r="F476" s="34"/>
      <c r="G476" s="34"/>
      <c r="H476" s="38"/>
      <c r="I476" s="38"/>
      <c r="J476" s="38"/>
      <c r="K476" s="38"/>
    </row>
    <row r="477" spans="1:11" ht="15.75" customHeight="1">
      <c r="A477" s="37"/>
      <c r="B477" s="37"/>
      <c r="D477" s="37"/>
      <c r="E477" s="34"/>
      <c r="F477" s="34"/>
      <c r="G477" s="34"/>
      <c r="H477" s="38"/>
      <c r="I477" s="38"/>
      <c r="J477" s="38"/>
      <c r="K477" s="38"/>
    </row>
    <row r="478" spans="1:11" ht="15.75" customHeight="1">
      <c r="A478" s="37"/>
      <c r="B478" s="37"/>
      <c r="D478" s="37"/>
      <c r="E478" s="34"/>
      <c r="F478" s="34"/>
      <c r="G478" s="34"/>
      <c r="H478" s="38"/>
      <c r="I478" s="38"/>
      <c r="J478" s="38"/>
      <c r="K478" s="38"/>
    </row>
    <row r="479" spans="1:11" ht="15.75" customHeight="1">
      <c r="A479" s="37"/>
      <c r="B479" s="37"/>
      <c r="D479" s="37"/>
      <c r="E479" s="34"/>
      <c r="F479" s="34"/>
      <c r="G479" s="34"/>
      <c r="H479" s="38"/>
      <c r="I479" s="38"/>
      <c r="J479" s="38"/>
      <c r="K479" s="38"/>
    </row>
    <row r="480" spans="1:11" ht="15.75" customHeight="1">
      <c r="A480" s="37"/>
      <c r="B480" s="37"/>
      <c r="D480" s="37"/>
      <c r="E480" s="34"/>
      <c r="F480" s="34"/>
      <c r="G480" s="34"/>
      <c r="H480" s="38"/>
      <c r="I480" s="38"/>
      <c r="J480" s="38"/>
      <c r="K480" s="38"/>
    </row>
    <row r="481" spans="1:11" ht="15.75" customHeight="1">
      <c r="A481" s="37"/>
      <c r="B481" s="37"/>
      <c r="D481" s="37"/>
      <c r="E481" s="34"/>
      <c r="F481" s="34"/>
      <c r="G481" s="34"/>
      <c r="H481" s="38"/>
      <c r="I481" s="38"/>
      <c r="J481" s="38"/>
      <c r="K481" s="38"/>
    </row>
    <row r="482" spans="1:11" ht="15.75" customHeight="1">
      <c r="A482" s="37"/>
      <c r="B482" s="37"/>
      <c r="D482" s="37"/>
      <c r="E482" s="34"/>
      <c r="F482" s="34"/>
      <c r="G482" s="34"/>
      <c r="H482" s="38"/>
      <c r="I482" s="38"/>
      <c r="J482" s="38"/>
      <c r="K482" s="38"/>
    </row>
    <row r="483" spans="1:11" ht="15.75" customHeight="1">
      <c r="A483" s="37"/>
      <c r="B483" s="37"/>
      <c r="D483" s="37"/>
      <c r="E483" s="34"/>
      <c r="F483" s="34"/>
      <c r="G483" s="34"/>
      <c r="H483" s="38"/>
      <c r="I483" s="38"/>
      <c r="J483" s="38"/>
      <c r="K483" s="38"/>
    </row>
    <row r="484" spans="1:11" ht="15.75" customHeight="1">
      <c r="A484" s="37"/>
      <c r="B484" s="37"/>
      <c r="D484" s="37"/>
      <c r="E484" s="34"/>
      <c r="F484" s="34"/>
      <c r="G484" s="34"/>
      <c r="H484" s="38"/>
      <c r="I484" s="38"/>
      <c r="J484" s="38"/>
      <c r="K484" s="38"/>
    </row>
    <row r="485" spans="1:11" ht="15.75" customHeight="1">
      <c r="A485" s="37"/>
      <c r="B485" s="37"/>
      <c r="D485" s="37"/>
      <c r="E485" s="34"/>
      <c r="F485" s="34"/>
      <c r="G485" s="34"/>
      <c r="H485" s="38"/>
      <c r="I485" s="38"/>
      <c r="J485" s="38"/>
      <c r="K485" s="38"/>
    </row>
    <row r="486" spans="1:11" ht="15.75" customHeight="1">
      <c r="A486" s="37"/>
      <c r="B486" s="37"/>
      <c r="D486" s="37"/>
      <c r="E486" s="34"/>
      <c r="F486" s="34"/>
      <c r="G486" s="34"/>
      <c r="H486" s="38"/>
      <c r="I486" s="38"/>
      <c r="J486" s="38"/>
      <c r="K486" s="38"/>
    </row>
    <row r="487" spans="1:11" ht="15.75" customHeight="1">
      <c r="A487" s="37"/>
      <c r="B487" s="37"/>
      <c r="D487" s="37"/>
      <c r="E487" s="34"/>
      <c r="F487" s="34"/>
      <c r="G487" s="34"/>
      <c r="H487" s="38"/>
      <c r="I487" s="38"/>
      <c r="J487" s="38"/>
      <c r="K487" s="38"/>
    </row>
    <row r="488" spans="1:11" ht="15.75" customHeight="1">
      <c r="A488" s="37"/>
      <c r="B488" s="37"/>
      <c r="D488" s="37"/>
      <c r="E488" s="34"/>
      <c r="F488" s="34"/>
      <c r="G488" s="34"/>
      <c r="H488" s="38"/>
      <c r="I488" s="38"/>
      <c r="J488" s="38"/>
      <c r="K488" s="38"/>
    </row>
    <row r="489" spans="1:11" ht="15.75" customHeight="1">
      <c r="A489" s="37"/>
      <c r="B489" s="37"/>
      <c r="D489" s="37"/>
      <c r="E489" s="34"/>
      <c r="F489" s="34"/>
      <c r="G489" s="34"/>
      <c r="H489" s="38"/>
      <c r="I489" s="38"/>
      <c r="J489" s="38"/>
      <c r="K489" s="38"/>
    </row>
    <row r="490" spans="1:11" ht="15.75" customHeight="1">
      <c r="A490" s="37"/>
      <c r="B490" s="37"/>
      <c r="D490" s="37"/>
      <c r="E490" s="34"/>
      <c r="F490" s="34"/>
      <c r="G490" s="34"/>
      <c r="H490" s="38"/>
      <c r="I490" s="38"/>
      <c r="J490" s="38"/>
      <c r="K490" s="38"/>
    </row>
    <row r="491" spans="1:11" ht="15.75" customHeight="1">
      <c r="A491" s="37"/>
      <c r="B491" s="37"/>
      <c r="D491" s="37"/>
      <c r="E491" s="34"/>
      <c r="F491" s="34"/>
      <c r="G491" s="34"/>
      <c r="H491" s="38"/>
      <c r="I491" s="38"/>
      <c r="J491" s="38"/>
      <c r="K491" s="38"/>
    </row>
    <row r="492" spans="1:11" ht="15.75" customHeight="1">
      <c r="A492" s="37"/>
      <c r="B492" s="37"/>
      <c r="D492" s="37"/>
      <c r="E492" s="34"/>
      <c r="F492" s="34"/>
      <c r="G492" s="34"/>
      <c r="H492" s="38"/>
      <c r="I492" s="38"/>
      <c r="J492" s="38"/>
      <c r="K492" s="38"/>
    </row>
    <row r="493" spans="1:11" ht="15.75" customHeight="1">
      <c r="A493" s="37"/>
      <c r="B493" s="37"/>
      <c r="D493" s="37"/>
      <c r="E493" s="34"/>
      <c r="F493" s="34"/>
      <c r="G493" s="34"/>
      <c r="H493" s="38"/>
      <c r="I493" s="38"/>
      <c r="J493" s="38"/>
      <c r="K493" s="38"/>
    </row>
    <row r="494" spans="1:11" ht="15.75" customHeight="1">
      <c r="A494" s="37"/>
      <c r="B494" s="37"/>
      <c r="D494" s="37"/>
      <c r="E494" s="34"/>
      <c r="F494" s="34"/>
      <c r="G494" s="34"/>
      <c r="H494" s="38"/>
      <c r="I494" s="38"/>
      <c r="J494" s="38"/>
      <c r="K494" s="38"/>
    </row>
    <row r="495" spans="1:11" ht="15.75" customHeight="1">
      <c r="A495" s="37"/>
      <c r="B495" s="37"/>
      <c r="D495" s="37"/>
      <c r="E495" s="34"/>
      <c r="F495" s="34"/>
      <c r="G495" s="34"/>
      <c r="H495" s="38"/>
      <c r="I495" s="38"/>
      <c r="J495" s="38"/>
      <c r="K495" s="38"/>
    </row>
    <row r="496" spans="1:11" ht="15.75" customHeight="1">
      <c r="A496" s="37"/>
      <c r="B496" s="37"/>
      <c r="D496" s="37"/>
      <c r="E496" s="34"/>
      <c r="F496" s="34"/>
      <c r="G496" s="34"/>
      <c r="H496" s="38"/>
      <c r="I496" s="38"/>
      <c r="J496" s="38"/>
      <c r="K496" s="38"/>
    </row>
    <row r="497" spans="1:11" ht="15.75" customHeight="1">
      <c r="A497" s="37"/>
      <c r="B497" s="37"/>
      <c r="D497" s="37"/>
      <c r="E497" s="34"/>
      <c r="F497" s="34"/>
      <c r="G497" s="34"/>
      <c r="H497" s="38"/>
      <c r="I497" s="38"/>
      <c r="J497" s="38"/>
      <c r="K497" s="38"/>
    </row>
    <row r="498" spans="1:11" ht="15.75" customHeight="1">
      <c r="A498" s="37"/>
      <c r="B498" s="37"/>
      <c r="D498" s="37"/>
      <c r="E498" s="34"/>
      <c r="F498" s="34"/>
      <c r="G498" s="34"/>
      <c r="H498" s="38"/>
      <c r="I498" s="38"/>
      <c r="J498" s="38"/>
      <c r="K498" s="38"/>
    </row>
    <row r="499" spans="1:11" ht="15.75" customHeight="1">
      <c r="A499" s="37"/>
      <c r="B499" s="37"/>
      <c r="D499" s="37"/>
      <c r="E499" s="34"/>
      <c r="F499" s="34"/>
      <c r="G499" s="34"/>
      <c r="H499" s="38"/>
      <c r="I499" s="38"/>
      <c r="J499" s="38"/>
      <c r="K499" s="38"/>
    </row>
    <row r="500" spans="1:11" ht="15.75" customHeight="1">
      <c r="A500" s="37"/>
      <c r="B500" s="37"/>
      <c r="D500" s="37"/>
      <c r="E500" s="34"/>
      <c r="F500" s="34"/>
      <c r="G500" s="34"/>
      <c r="H500" s="38"/>
      <c r="I500" s="38"/>
      <c r="J500" s="38"/>
      <c r="K500" s="38"/>
    </row>
    <row r="501" spans="1:11" ht="15.75" customHeight="1">
      <c r="A501" s="37"/>
      <c r="B501" s="37"/>
      <c r="D501" s="37"/>
      <c r="E501" s="34"/>
      <c r="F501" s="34"/>
      <c r="G501" s="34"/>
      <c r="H501" s="38"/>
      <c r="I501" s="38"/>
      <c r="J501" s="38"/>
      <c r="K501" s="38"/>
    </row>
    <row r="502" spans="1:11" ht="15.75" customHeight="1">
      <c r="A502" s="37"/>
      <c r="B502" s="37"/>
      <c r="D502" s="37"/>
      <c r="E502" s="34"/>
      <c r="F502" s="34"/>
      <c r="G502" s="34"/>
      <c r="H502" s="38"/>
      <c r="I502" s="38"/>
      <c r="J502" s="38"/>
      <c r="K502" s="38"/>
    </row>
    <row r="503" spans="1:11" ht="15.75" customHeight="1">
      <c r="A503" s="37"/>
      <c r="B503" s="37"/>
      <c r="D503" s="37"/>
      <c r="E503" s="34"/>
      <c r="F503" s="34"/>
      <c r="G503" s="34"/>
      <c r="H503" s="38"/>
      <c r="I503" s="38"/>
      <c r="J503" s="38"/>
      <c r="K503" s="38"/>
    </row>
    <row r="504" spans="1:11" ht="15.75" customHeight="1">
      <c r="A504" s="37"/>
      <c r="B504" s="37"/>
      <c r="D504" s="37"/>
      <c r="E504" s="34"/>
      <c r="F504" s="34"/>
      <c r="G504" s="34"/>
      <c r="H504" s="38"/>
      <c r="I504" s="38"/>
      <c r="J504" s="38"/>
      <c r="K504" s="38"/>
    </row>
    <row r="505" spans="1:11" ht="15.75" customHeight="1">
      <c r="A505" s="37"/>
      <c r="B505" s="37"/>
      <c r="D505" s="37"/>
      <c r="E505" s="34"/>
      <c r="F505" s="34"/>
      <c r="G505" s="34"/>
      <c r="H505" s="38"/>
      <c r="I505" s="38"/>
      <c r="J505" s="38"/>
      <c r="K505" s="38"/>
    </row>
    <row r="506" spans="1:11" ht="15.75" customHeight="1">
      <c r="A506" s="37"/>
      <c r="B506" s="37"/>
      <c r="D506" s="37"/>
      <c r="E506" s="34"/>
      <c r="F506" s="34"/>
      <c r="G506" s="34"/>
      <c r="H506" s="38"/>
      <c r="I506" s="38"/>
      <c r="J506" s="38"/>
      <c r="K506" s="38"/>
    </row>
    <row r="507" spans="1:11" ht="15.75" customHeight="1">
      <c r="A507" s="37"/>
      <c r="B507" s="37"/>
      <c r="D507" s="37"/>
      <c r="E507" s="34"/>
      <c r="F507" s="34"/>
      <c r="G507" s="34"/>
      <c r="H507" s="38"/>
      <c r="I507" s="38"/>
      <c r="J507" s="38"/>
      <c r="K507" s="38"/>
    </row>
    <row r="508" spans="1:11" ht="15.75" customHeight="1">
      <c r="A508" s="37"/>
      <c r="B508" s="37"/>
      <c r="D508" s="37"/>
      <c r="E508" s="34"/>
      <c r="F508" s="34"/>
      <c r="G508" s="34"/>
      <c r="H508" s="38"/>
      <c r="I508" s="38"/>
      <c r="J508" s="38"/>
      <c r="K508" s="38"/>
    </row>
    <row r="509" spans="1:11" ht="15.75" customHeight="1">
      <c r="A509" s="37"/>
      <c r="B509" s="37"/>
      <c r="D509" s="37"/>
      <c r="E509" s="34"/>
      <c r="F509" s="34"/>
      <c r="G509" s="34"/>
      <c r="H509" s="38"/>
      <c r="I509" s="38"/>
      <c r="J509" s="38"/>
      <c r="K509" s="38"/>
    </row>
    <row r="510" spans="1:11" ht="15.75" customHeight="1">
      <c r="A510" s="37"/>
      <c r="B510" s="37"/>
      <c r="D510" s="37"/>
      <c r="E510" s="34"/>
      <c r="F510" s="34"/>
      <c r="G510" s="34"/>
      <c r="H510" s="38"/>
      <c r="I510" s="38"/>
      <c r="J510" s="38"/>
      <c r="K510" s="38"/>
    </row>
    <row r="511" spans="1:11" ht="15.75" customHeight="1">
      <c r="A511" s="37"/>
      <c r="B511" s="37"/>
      <c r="D511" s="37"/>
      <c r="E511" s="34"/>
      <c r="F511" s="34"/>
      <c r="G511" s="34"/>
      <c r="H511" s="38"/>
      <c r="I511" s="38"/>
      <c r="J511" s="38"/>
      <c r="K511" s="38"/>
    </row>
    <row r="512" spans="1:11" ht="15.75" customHeight="1">
      <c r="A512" s="37"/>
      <c r="B512" s="37"/>
      <c r="D512" s="37"/>
      <c r="E512" s="34"/>
      <c r="F512" s="34"/>
      <c r="G512" s="34"/>
      <c r="H512" s="38"/>
      <c r="I512" s="38"/>
      <c r="J512" s="38"/>
      <c r="K512" s="38"/>
    </row>
    <row r="513" spans="1:11" ht="15.75" customHeight="1">
      <c r="A513" s="37"/>
      <c r="B513" s="37"/>
      <c r="D513" s="37"/>
      <c r="E513" s="34"/>
      <c r="F513" s="34"/>
      <c r="G513" s="34"/>
      <c r="H513" s="38"/>
      <c r="I513" s="38"/>
      <c r="J513" s="38"/>
      <c r="K513" s="38"/>
    </row>
    <row r="514" spans="1:11" ht="15.75" customHeight="1">
      <c r="A514" s="37"/>
      <c r="B514" s="37"/>
      <c r="D514" s="37"/>
      <c r="E514" s="34"/>
      <c r="F514" s="34"/>
      <c r="G514" s="34"/>
      <c r="H514" s="38"/>
      <c r="I514" s="38"/>
      <c r="J514" s="38"/>
      <c r="K514" s="38"/>
    </row>
    <row r="515" spans="1:11" ht="15.75" customHeight="1">
      <c r="A515" s="37"/>
      <c r="B515" s="37"/>
      <c r="D515" s="37"/>
      <c r="E515" s="34"/>
      <c r="F515" s="34"/>
      <c r="G515" s="34"/>
      <c r="H515" s="38"/>
      <c r="I515" s="38"/>
      <c r="J515" s="38"/>
      <c r="K515" s="38"/>
    </row>
    <row r="516" spans="1:11" ht="15.75" customHeight="1">
      <c r="A516" s="37"/>
      <c r="B516" s="37"/>
      <c r="D516" s="37"/>
      <c r="E516" s="34"/>
      <c r="F516" s="34"/>
      <c r="G516" s="34"/>
      <c r="H516" s="38"/>
      <c r="I516" s="38"/>
      <c r="J516" s="38"/>
      <c r="K516" s="38"/>
    </row>
    <row r="517" spans="1:11" ht="15.75" customHeight="1">
      <c r="A517" s="37"/>
      <c r="B517" s="37"/>
      <c r="D517" s="37"/>
      <c r="E517" s="34"/>
      <c r="F517" s="34"/>
      <c r="G517" s="34"/>
      <c r="H517" s="38"/>
      <c r="I517" s="38"/>
      <c r="J517" s="38"/>
      <c r="K517" s="38"/>
    </row>
    <row r="518" spans="1:11" ht="15.75" customHeight="1">
      <c r="A518" s="37"/>
      <c r="B518" s="37"/>
      <c r="D518" s="37"/>
      <c r="E518" s="34"/>
      <c r="F518" s="34"/>
      <c r="G518" s="34"/>
      <c r="H518" s="38"/>
      <c r="I518" s="38"/>
      <c r="J518" s="38"/>
      <c r="K518" s="38"/>
    </row>
    <row r="519" spans="1:11" ht="15.75" customHeight="1">
      <c r="A519" s="37"/>
      <c r="B519" s="37"/>
      <c r="D519" s="37"/>
      <c r="E519" s="34"/>
      <c r="F519" s="34"/>
      <c r="G519" s="34"/>
      <c r="H519" s="38"/>
      <c r="I519" s="38"/>
      <c r="J519" s="38"/>
      <c r="K519" s="38"/>
    </row>
    <row r="520" spans="1:11" ht="15.75" customHeight="1">
      <c r="A520" s="37"/>
      <c r="B520" s="37"/>
      <c r="D520" s="37"/>
      <c r="E520" s="34"/>
      <c r="F520" s="34"/>
      <c r="G520" s="34"/>
      <c r="H520" s="38"/>
      <c r="I520" s="38"/>
      <c r="J520" s="38"/>
      <c r="K520" s="38"/>
    </row>
    <row r="521" spans="1:11" ht="15.75" customHeight="1">
      <c r="A521" s="37"/>
      <c r="B521" s="37"/>
      <c r="D521" s="37"/>
      <c r="E521" s="34"/>
      <c r="F521" s="34"/>
      <c r="G521" s="34"/>
      <c r="H521" s="38"/>
      <c r="I521" s="38"/>
      <c r="J521" s="38"/>
      <c r="K521" s="38"/>
    </row>
    <row r="522" spans="1:11" ht="15.75" customHeight="1">
      <c r="A522" s="37"/>
      <c r="B522" s="37"/>
      <c r="D522" s="37"/>
      <c r="E522" s="34"/>
      <c r="F522" s="34"/>
      <c r="G522" s="34"/>
      <c r="H522" s="38"/>
      <c r="I522" s="38"/>
      <c r="J522" s="38"/>
      <c r="K522" s="38"/>
    </row>
    <row r="523" spans="1:11" ht="15.75" customHeight="1">
      <c r="A523" s="37"/>
      <c r="B523" s="37"/>
      <c r="D523" s="37"/>
      <c r="E523" s="34"/>
      <c r="F523" s="34"/>
      <c r="G523" s="34"/>
      <c r="H523" s="38"/>
      <c r="I523" s="38"/>
      <c r="J523" s="38"/>
      <c r="K523" s="38"/>
    </row>
    <row r="524" spans="1:11" ht="15.75" customHeight="1">
      <c r="A524" s="37"/>
      <c r="B524" s="37"/>
      <c r="D524" s="37"/>
      <c r="E524" s="34"/>
      <c r="F524" s="34"/>
      <c r="G524" s="34"/>
      <c r="H524" s="38"/>
      <c r="I524" s="38"/>
      <c r="J524" s="38"/>
      <c r="K524" s="38"/>
    </row>
    <row r="525" spans="1:11" ht="15.75" customHeight="1">
      <c r="A525" s="37"/>
      <c r="B525" s="37"/>
      <c r="D525" s="37"/>
      <c r="E525" s="34"/>
      <c r="F525" s="34"/>
      <c r="G525" s="34"/>
      <c r="H525" s="38"/>
      <c r="I525" s="38"/>
      <c r="J525" s="38"/>
      <c r="K525" s="38"/>
    </row>
    <row r="526" spans="1:11" ht="15.75" customHeight="1">
      <c r="A526" s="37"/>
      <c r="B526" s="37"/>
      <c r="D526" s="37"/>
      <c r="E526" s="34"/>
      <c r="F526" s="34"/>
      <c r="G526" s="34"/>
      <c r="H526" s="38"/>
      <c r="I526" s="38"/>
      <c r="J526" s="38"/>
      <c r="K526" s="38"/>
    </row>
    <row r="527" spans="1:11" ht="15.75" customHeight="1">
      <c r="A527" s="37"/>
      <c r="B527" s="37"/>
      <c r="D527" s="37"/>
      <c r="E527" s="34"/>
      <c r="F527" s="34"/>
      <c r="G527" s="34"/>
      <c r="H527" s="38"/>
      <c r="I527" s="38"/>
      <c r="J527" s="38"/>
      <c r="K527" s="38"/>
    </row>
    <row r="528" spans="1:11" ht="15.75" customHeight="1">
      <c r="A528" s="37"/>
      <c r="B528" s="37"/>
      <c r="D528" s="37"/>
      <c r="E528" s="34"/>
      <c r="F528" s="34"/>
      <c r="G528" s="34"/>
      <c r="H528" s="38"/>
      <c r="I528" s="38"/>
      <c r="J528" s="38"/>
      <c r="K528" s="38"/>
    </row>
    <row r="529" spans="1:11" ht="15.75" customHeight="1">
      <c r="A529" s="37"/>
      <c r="B529" s="37"/>
      <c r="D529" s="37"/>
      <c r="E529" s="34"/>
      <c r="F529" s="34"/>
      <c r="G529" s="34"/>
      <c r="H529" s="38"/>
      <c r="I529" s="38"/>
      <c r="J529" s="38"/>
      <c r="K529" s="38"/>
    </row>
    <row r="530" spans="1:11" ht="15.75" customHeight="1">
      <c r="A530" s="37"/>
      <c r="B530" s="37"/>
      <c r="D530" s="37"/>
      <c r="E530" s="34"/>
      <c r="F530" s="34"/>
      <c r="G530" s="34"/>
      <c r="H530" s="38"/>
      <c r="I530" s="38"/>
      <c r="J530" s="38"/>
      <c r="K530" s="38"/>
    </row>
    <row r="531" spans="1:11" ht="15.75" customHeight="1">
      <c r="A531" s="37"/>
      <c r="B531" s="37"/>
      <c r="D531" s="37"/>
      <c r="E531" s="34"/>
      <c r="F531" s="34"/>
      <c r="G531" s="34"/>
      <c r="H531" s="38"/>
      <c r="I531" s="38"/>
      <c r="J531" s="38"/>
      <c r="K531" s="38"/>
    </row>
    <row r="532" spans="1:11" ht="15.75" customHeight="1">
      <c r="A532" s="37"/>
      <c r="B532" s="37"/>
      <c r="D532" s="37"/>
      <c r="E532" s="34"/>
      <c r="F532" s="34"/>
      <c r="G532" s="34"/>
      <c r="H532" s="38"/>
      <c r="I532" s="38"/>
      <c r="J532" s="38"/>
      <c r="K532" s="38"/>
    </row>
    <row r="533" spans="1:11" ht="15.75" customHeight="1">
      <c r="A533" s="37"/>
      <c r="B533" s="37"/>
      <c r="D533" s="37"/>
      <c r="E533" s="34"/>
      <c r="F533" s="34"/>
      <c r="G533" s="34"/>
      <c r="H533" s="38"/>
      <c r="I533" s="38"/>
      <c r="J533" s="38"/>
      <c r="K533" s="38"/>
    </row>
    <row r="534" spans="1:11" ht="15.75" customHeight="1">
      <c r="A534" s="37"/>
      <c r="B534" s="37"/>
      <c r="D534" s="37"/>
      <c r="E534" s="34"/>
      <c r="F534" s="34"/>
      <c r="G534" s="34"/>
      <c r="H534" s="38"/>
      <c r="I534" s="38"/>
      <c r="J534" s="38"/>
      <c r="K534" s="38"/>
    </row>
    <row r="535" spans="1:11" ht="15.75" customHeight="1">
      <c r="A535" s="37"/>
      <c r="B535" s="37"/>
      <c r="D535" s="37"/>
      <c r="E535" s="34"/>
      <c r="F535" s="34"/>
      <c r="G535" s="34"/>
      <c r="H535" s="38"/>
      <c r="I535" s="38"/>
      <c r="J535" s="38"/>
      <c r="K535" s="38"/>
    </row>
    <row r="536" spans="1:11" ht="15.75" customHeight="1">
      <c r="A536" s="37"/>
      <c r="B536" s="37"/>
      <c r="D536" s="37"/>
      <c r="E536" s="34"/>
      <c r="F536" s="34"/>
      <c r="G536" s="34"/>
      <c r="H536" s="38"/>
      <c r="I536" s="38"/>
      <c r="J536" s="38"/>
      <c r="K536" s="38"/>
    </row>
    <row r="537" spans="1:11" ht="15.75" customHeight="1">
      <c r="A537" s="37"/>
      <c r="B537" s="37"/>
      <c r="D537" s="37"/>
      <c r="E537" s="34"/>
      <c r="F537" s="34"/>
      <c r="G537" s="34"/>
      <c r="H537" s="38"/>
      <c r="I537" s="38"/>
      <c r="J537" s="38"/>
      <c r="K537" s="38"/>
    </row>
    <row r="538" spans="1:11" ht="15.75" customHeight="1">
      <c r="A538" s="37"/>
      <c r="B538" s="37"/>
      <c r="D538" s="37"/>
      <c r="E538" s="34"/>
      <c r="F538" s="34"/>
      <c r="G538" s="34"/>
      <c r="H538" s="38"/>
      <c r="I538" s="38"/>
      <c r="J538" s="38"/>
      <c r="K538" s="38"/>
    </row>
    <row r="539" spans="1:11" ht="15.75" customHeight="1">
      <c r="A539" s="37"/>
      <c r="B539" s="37"/>
      <c r="D539" s="37"/>
      <c r="E539" s="34"/>
      <c r="F539" s="34"/>
      <c r="G539" s="34"/>
      <c r="H539" s="38"/>
      <c r="I539" s="38"/>
      <c r="J539" s="38"/>
      <c r="K539" s="38"/>
    </row>
    <row r="540" spans="1:11" ht="15.75" customHeight="1">
      <c r="A540" s="37"/>
      <c r="B540" s="37"/>
      <c r="D540" s="37"/>
      <c r="E540" s="34"/>
      <c r="F540" s="34"/>
      <c r="G540" s="34"/>
      <c r="H540" s="38"/>
      <c r="I540" s="38"/>
      <c r="J540" s="38"/>
      <c r="K540" s="38"/>
    </row>
    <row r="541" spans="1:11" ht="15.75" customHeight="1">
      <c r="A541" s="37"/>
      <c r="B541" s="37"/>
      <c r="D541" s="37"/>
      <c r="E541" s="34"/>
      <c r="F541" s="34"/>
      <c r="G541" s="34"/>
      <c r="H541" s="38"/>
      <c r="I541" s="38"/>
      <c r="J541" s="38"/>
      <c r="K541" s="38"/>
    </row>
    <row r="542" spans="1:11" ht="15.75" customHeight="1">
      <c r="A542" s="37"/>
      <c r="B542" s="37"/>
      <c r="D542" s="37"/>
      <c r="E542" s="34"/>
      <c r="F542" s="34"/>
      <c r="G542" s="34"/>
      <c r="H542" s="38"/>
      <c r="I542" s="38"/>
      <c r="J542" s="38"/>
      <c r="K542" s="38"/>
    </row>
    <row r="543" spans="1:11" ht="15.75" customHeight="1">
      <c r="A543" s="37"/>
      <c r="B543" s="37"/>
      <c r="D543" s="37"/>
      <c r="E543" s="34"/>
      <c r="F543" s="34"/>
      <c r="G543" s="34"/>
      <c r="H543" s="38"/>
      <c r="I543" s="38"/>
      <c r="J543" s="38"/>
      <c r="K543" s="38"/>
    </row>
    <row r="544" spans="1:11" ht="15.75" customHeight="1">
      <c r="A544" s="37"/>
      <c r="B544" s="37"/>
      <c r="D544" s="37"/>
      <c r="E544" s="34"/>
      <c r="F544" s="34"/>
      <c r="G544" s="34"/>
      <c r="H544" s="38"/>
      <c r="I544" s="38"/>
      <c r="J544" s="38"/>
      <c r="K544" s="38"/>
    </row>
    <row r="545" spans="1:11" ht="15.75" customHeight="1">
      <c r="A545" s="37"/>
      <c r="B545" s="37"/>
      <c r="D545" s="37"/>
      <c r="E545" s="34"/>
      <c r="F545" s="34"/>
      <c r="G545" s="34"/>
      <c r="H545" s="38"/>
      <c r="I545" s="38"/>
      <c r="J545" s="38"/>
      <c r="K545" s="38"/>
    </row>
    <row r="546" spans="1:11" ht="15.75" customHeight="1">
      <c r="A546" s="37"/>
      <c r="B546" s="37"/>
      <c r="D546" s="37"/>
      <c r="E546" s="34"/>
      <c r="F546" s="34"/>
      <c r="G546" s="34"/>
      <c r="H546" s="38"/>
      <c r="I546" s="38"/>
      <c r="J546" s="38"/>
      <c r="K546" s="38"/>
    </row>
    <row r="547" spans="1:11" ht="15.75" customHeight="1">
      <c r="A547" s="37"/>
      <c r="B547" s="37"/>
      <c r="D547" s="37"/>
      <c r="E547" s="34"/>
      <c r="F547" s="34"/>
      <c r="G547" s="34"/>
      <c r="H547" s="38"/>
      <c r="I547" s="38"/>
      <c r="J547" s="38"/>
      <c r="K547" s="38"/>
    </row>
    <row r="548" spans="1:11" ht="15.75" customHeight="1">
      <c r="A548" s="37"/>
      <c r="B548" s="37"/>
      <c r="D548" s="37"/>
      <c r="E548" s="34"/>
      <c r="F548" s="34"/>
      <c r="G548" s="34"/>
      <c r="H548" s="38"/>
      <c r="I548" s="38"/>
      <c r="J548" s="38"/>
      <c r="K548" s="38"/>
    </row>
    <row r="549" spans="1:11" ht="15.75" customHeight="1">
      <c r="A549" s="37"/>
      <c r="B549" s="37"/>
      <c r="D549" s="37"/>
      <c r="E549" s="34"/>
      <c r="F549" s="34"/>
      <c r="G549" s="34"/>
      <c r="H549" s="38"/>
      <c r="I549" s="38"/>
      <c r="J549" s="38"/>
      <c r="K549" s="38"/>
    </row>
    <row r="550" spans="1:11" ht="15.75" customHeight="1">
      <c r="A550" s="37"/>
      <c r="B550" s="37"/>
      <c r="D550" s="37"/>
      <c r="E550" s="34"/>
      <c r="F550" s="34"/>
      <c r="G550" s="34"/>
      <c r="H550" s="38"/>
      <c r="I550" s="38"/>
      <c r="J550" s="38"/>
      <c r="K550" s="38"/>
    </row>
    <row r="551" spans="1:11" ht="15.75" customHeight="1">
      <c r="A551" s="37"/>
      <c r="B551" s="37"/>
      <c r="D551" s="37"/>
      <c r="E551" s="34"/>
      <c r="F551" s="34"/>
      <c r="G551" s="34"/>
      <c r="H551" s="38"/>
      <c r="I551" s="38"/>
      <c r="J551" s="38"/>
      <c r="K551" s="38"/>
    </row>
    <row r="552" spans="1:11" ht="15.75" customHeight="1">
      <c r="A552" s="37"/>
      <c r="B552" s="37"/>
      <c r="D552" s="37"/>
      <c r="E552" s="34"/>
      <c r="F552" s="34"/>
      <c r="G552" s="34"/>
      <c r="H552" s="38"/>
      <c r="I552" s="38"/>
      <c r="J552" s="38"/>
      <c r="K552" s="38"/>
    </row>
    <row r="553" spans="1:11" ht="15.75" customHeight="1">
      <c r="A553" s="37"/>
      <c r="B553" s="37"/>
      <c r="D553" s="37"/>
      <c r="E553" s="34"/>
      <c r="F553" s="34"/>
      <c r="G553" s="34"/>
      <c r="H553" s="38"/>
      <c r="I553" s="38"/>
      <c r="J553" s="38"/>
      <c r="K553" s="38"/>
    </row>
    <row r="554" spans="1:11" ht="15.75" customHeight="1">
      <c r="A554" s="37"/>
      <c r="B554" s="37"/>
      <c r="D554" s="37"/>
      <c r="E554" s="34"/>
      <c r="F554" s="34"/>
      <c r="G554" s="34"/>
      <c r="H554" s="38"/>
      <c r="I554" s="38"/>
      <c r="J554" s="38"/>
      <c r="K554" s="38"/>
    </row>
    <row r="555" spans="1:11" ht="15.75" customHeight="1">
      <c r="A555" s="37"/>
      <c r="B555" s="37"/>
      <c r="D555" s="37"/>
      <c r="E555" s="34"/>
      <c r="F555" s="34"/>
      <c r="G555" s="34"/>
      <c r="H555" s="38"/>
      <c r="I555" s="38"/>
      <c r="J555" s="38"/>
      <c r="K555" s="38"/>
    </row>
    <row r="556" spans="1:11" ht="15.75" customHeight="1">
      <c r="A556" s="37"/>
      <c r="B556" s="37"/>
      <c r="D556" s="37"/>
      <c r="E556" s="34"/>
      <c r="F556" s="34"/>
      <c r="G556" s="34"/>
      <c r="H556" s="38"/>
      <c r="I556" s="38"/>
      <c r="J556" s="38"/>
      <c r="K556" s="38"/>
    </row>
    <row r="557" spans="1:11" ht="15.75" customHeight="1">
      <c r="A557" s="37"/>
      <c r="B557" s="37"/>
      <c r="D557" s="37"/>
      <c r="E557" s="34"/>
      <c r="F557" s="34"/>
      <c r="G557" s="34"/>
      <c r="H557" s="38"/>
      <c r="I557" s="38"/>
      <c r="J557" s="38"/>
      <c r="K557" s="38"/>
    </row>
    <row r="558" spans="1:11" ht="15.75" customHeight="1">
      <c r="A558" s="37"/>
      <c r="B558" s="37"/>
      <c r="D558" s="37"/>
      <c r="E558" s="34"/>
      <c r="F558" s="34"/>
      <c r="G558" s="34"/>
      <c r="H558" s="38"/>
      <c r="I558" s="38"/>
      <c r="J558" s="38"/>
      <c r="K558" s="38"/>
    </row>
    <row r="559" spans="1:11" ht="15.75" customHeight="1">
      <c r="A559" s="37"/>
      <c r="B559" s="37"/>
      <c r="D559" s="37"/>
      <c r="E559" s="34"/>
      <c r="F559" s="34"/>
      <c r="G559" s="34"/>
      <c r="H559" s="38"/>
      <c r="I559" s="38"/>
      <c r="J559" s="38"/>
      <c r="K559" s="38"/>
    </row>
    <row r="560" spans="1:11" ht="15.75" customHeight="1">
      <c r="A560" s="37"/>
      <c r="B560" s="37"/>
      <c r="D560" s="37"/>
      <c r="E560" s="34"/>
      <c r="F560" s="34"/>
      <c r="G560" s="34"/>
      <c r="H560" s="38"/>
      <c r="I560" s="38"/>
      <c r="J560" s="38"/>
      <c r="K560" s="38"/>
    </row>
    <row r="561" spans="1:11" ht="15.75" customHeight="1">
      <c r="A561" s="37"/>
      <c r="B561" s="37"/>
      <c r="D561" s="37"/>
      <c r="E561" s="34"/>
      <c r="F561" s="34"/>
      <c r="G561" s="34"/>
      <c r="H561" s="38"/>
      <c r="I561" s="38"/>
      <c r="J561" s="38"/>
      <c r="K561" s="38"/>
    </row>
    <row r="562" spans="1:11" ht="15.75" customHeight="1">
      <c r="A562" s="37"/>
      <c r="B562" s="37"/>
      <c r="D562" s="37"/>
      <c r="E562" s="34"/>
      <c r="F562" s="34"/>
      <c r="G562" s="34"/>
      <c r="H562" s="38"/>
      <c r="I562" s="38"/>
      <c r="J562" s="38"/>
      <c r="K562" s="38"/>
    </row>
    <row r="563" spans="1:11" ht="15.75" customHeight="1">
      <c r="A563" s="37"/>
      <c r="B563" s="37"/>
      <c r="D563" s="37"/>
      <c r="E563" s="34"/>
      <c r="F563" s="34"/>
      <c r="G563" s="34"/>
      <c r="H563" s="38"/>
      <c r="I563" s="38"/>
      <c r="J563" s="38"/>
      <c r="K563" s="38"/>
    </row>
    <row r="564" spans="1:11" ht="15.75" customHeight="1">
      <c r="A564" s="37"/>
      <c r="B564" s="37"/>
      <c r="D564" s="37"/>
      <c r="E564" s="34"/>
      <c r="F564" s="34"/>
      <c r="G564" s="34"/>
      <c r="H564" s="38"/>
      <c r="I564" s="38"/>
      <c r="J564" s="38"/>
      <c r="K564" s="38"/>
    </row>
    <row r="565" spans="1:11" ht="15.75" customHeight="1">
      <c r="A565" s="37"/>
      <c r="B565" s="37"/>
      <c r="D565" s="37"/>
      <c r="E565" s="34"/>
      <c r="F565" s="34"/>
      <c r="G565" s="34"/>
      <c r="H565" s="38"/>
      <c r="I565" s="38"/>
      <c r="J565" s="38"/>
      <c r="K565" s="38"/>
    </row>
    <row r="566" spans="1:11" ht="15.75" customHeight="1">
      <c r="A566" s="37"/>
      <c r="B566" s="37"/>
      <c r="D566" s="37"/>
      <c r="E566" s="34"/>
      <c r="F566" s="34"/>
      <c r="G566" s="34"/>
      <c r="H566" s="38"/>
      <c r="I566" s="38"/>
      <c r="J566" s="38"/>
      <c r="K566" s="38"/>
    </row>
    <row r="567" spans="1:11" ht="15.75" customHeight="1">
      <c r="A567" s="37"/>
      <c r="B567" s="37"/>
      <c r="D567" s="37"/>
      <c r="E567" s="34"/>
      <c r="F567" s="34"/>
      <c r="G567" s="34"/>
      <c r="H567" s="38"/>
      <c r="I567" s="38"/>
      <c r="J567" s="38"/>
      <c r="K567" s="38"/>
    </row>
    <row r="568" spans="1:11" ht="15.75" customHeight="1">
      <c r="A568" s="37"/>
      <c r="B568" s="37"/>
      <c r="D568" s="37"/>
      <c r="E568" s="34"/>
      <c r="F568" s="34"/>
      <c r="G568" s="34"/>
      <c r="H568" s="38"/>
      <c r="I568" s="38"/>
      <c r="J568" s="38"/>
      <c r="K568" s="38"/>
    </row>
    <row r="569" spans="1:11" ht="15.75" customHeight="1">
      <c r="A569" s="37"/>
      <c r="B569" s="37"/>
      <c r="D569" s="37"/>
      <c r="E569" s="34"/>
      <c r="F569" s="34"/>
      <c r="G569" s="34"/>
      <c r="H569" s="38"/>
      <c r="I569" s="38"/>
      <c r="J569" s="38"/>
      <c r="K569" s="38"/>
    </row>
    <row r="570" spans="1:11" ht="15.75" customHeight="1">
      <c r="A570" s="37"/>
      <c r="B570" s="37"/>
      <c r="D570" s="37"/>
      <c r="E570" s="34"/>
      <c r="F570" s="34"/>
      <c r="G570" s="34"/>
      <c r="H570" s="38"/>
      <c r="I570" s="38"/>
      <c r="J570" s="38"/>
      <c r="K570" s="38"/>
    </row>
    <row r="571" spans="1:11" ht="15.75" customHeight="1">
      <c r="A571" s="37"/>
      <c r="B571" s="37"/>
      <c r="D571" s="37"/>
      <c r="E571" s="34"/>
      <c r="F571" s="34"/>
      <c r="G571" s="34"/>
      <c r="H571" s="38"/>
      <c r="I571" s="38"/>
      <c r="J571" s="38"/>
      <c r="K571" s="38"/>
    </row>
    <row r="572" spans="1:11" ht="15.75" customHeight="1">
      <c r="A572" s="37"/>
      <c r="B572" s="37"/>
      <c r="D572" s="37"/>
      <c r="E572" s="34"/>
      <c r="F572" s="34"/>
      <c r="G572" s="34"/>
      <c r="H572" s="38"/>
      <c r="I572" s="38"/>
      <c r="J572" s="38"/>
      <c r="K572" s="38"/>
    </row>
    <row r="573" spans="1:11" ht="15.75" customHeight="1">
      <c r="A573" s="37"/>
      <c r="B573" s="37"/>
      <c r="D573" s="37"/>
      <c r="E573" s="34"/>
      <c r="F573" s="34"/>
      <c r="G573" s="34"/>
      <c r="H573" s="38"/>
      <c r="I573" s="38"/>
      <c r="J573" s="38"/>
      <c r="K573" s="38"/>
    </row>
    <row r="574" spans="1:11" ht="15.75" customHeight="1">
      <c r="A574" s="37"/>
      <c r="B574" s="37"/>
      <c r="D574" s="37"/>
      <c r="E574" s="34"/>
      <c r="F574" s="34"/>
      <c r="G574" s="34"/>
      <c r="H574" s="38"/>
      <c r="I574" s="38"/>
      <c r="J574" s="38"/>
      <c r="K574" s="38"/>
    </row>
    <row r="575" spans="1:11" ht="15.75" customHeight="1">
      <c r="A575" s="37"/>
      <c r="B575" s="37"/>
      <c r="D575" s="37"/>
      <c r="E575" s="34"/>
      <c r="F575" s="34"/>
      <c r="G575" s="34"/>
      <c r="H575" s="38"/>
      <c r="I575" s="38"/>
      <c r="J575" s="38"/>
      <c r="K575" s="38"/>
    </row>
    <row r="576" spans="1:11" ht="15.75" customHeight="1">
      <c r="A576" s="37"/>
      <c r="B576" s="37"/>
      <c r="D576" s="37"/>
      <c r="E576" s="34"/>
      <c r="F576" s="34"/>
      <c r="G576" s="34"/>
      <c r="H576" s="38"/>
      <c r="I576" s="38"/>
      <c r="J576" s="38"/>
      <c r="K576" s="38"/>
    </row>
    <row r="577" spans="1:11" ht="15.75" customHeight="1">
      <c r="A577" s="37"/>
      <c r="B577" s="37"/>
      <c r="D577" s="37"/>
      <c r="E577" s="34"/>
      <c r="F577" s="34"/>
      <c r="G577" s="34"/>
      <c r="H577" s="38"/>
      <c r="I577" s="38"/>
      <c r="J577" s="38"/>
      <c r="K577" s="38"/>
    </row>
    <row r="578" spans="1:11" ht="15.75" customHeight="1">
      <c r="A578" s="37"/>
      <c r="B578" s="37"/>
      <c r="D578" s="37"/>
      <c r="E578" s="34"/>
      <c r="F578" s="34"/>
      <c r="G578" s="34"/>
      <c r="H578" s="38"/>
      <c r="I578" s="38"/>
      <c r="J578" s="38"/>
      <c r="K578" s="38"/>
    </row>
    <row r="579" spans="1:11" ht="15.75" customHeight="1">
      <c r="A579" s="37"/>
      <c r="B579" s="37"/>
      <c r="D579" s="37"/>
      <c r="E579" s="34"/>
      <c r="F579" s="34"/>
      <c r="G579" s="34"/>
      <c r="H579" s="38"/>
      <c r="I579" s="38"/>
      <c r="J579" s="38"/>
      <c r="K579" s="38"/>
    </row>
    <row r="580" spans="1:11" ht="15.75" customHeight="1">
      <c r="A580" s="37"/>
      <c r="B580" s="37"/>
      <c r="D580" s="37"/>
      <c r="E580" s="34"/>
      <c r="F580" s="34"/>
      <c r="G580" s="34"/>
      <c r="H580" s="38"/>
      <c r="I580" s="38"/>
      <c r="J580" s="38"/>
      <c r="K580" s="38"/>
    </row>
    <row r="581" spans="1:11" ht="15.75" customHeight="1">
      <c r="A581" s="37"/>
      <c r="B581" s="37"/>
      <c r="D581" s="37"/>
      <c r="E581" s="34"/>
      <c r="F581" s="34"/>
      <c r="G581" s="34"/>
      <c r="H581" s="38"/>
      <c r="I581" s="38"/>
      <c r="J581" s="38"/>
      <c r="K581" s="38"/>
    </row>
    <row r="582" spans="1:11" ht="15.75" customHeight="1">
      <c r="A582" s="37"/>
      <c r="B582" s="37"/>
      <c r="D582" s="37"/>
      <c r="E582" s="34"/>
      <c r="F582" s="34"/>
      <c r="G582" s="34"/>
      <c r="H582" s="38"/>
      <c r="I582" s="38"/>
      <c r="J582" s="38"/>
      <c r="K582" s="38"/>
    </row>
    <row r="583" spans="1:11" ht="15.75" customHeight="1">
      <c r="A583" s="37"/>
      <c r="B583" s="37"/>
      <c r="D583" s="37"/>
      <c r="E583" s="34"/>
      <c r="F583" s="34"/>
      <c r="G583" s="34"/>
      <c r="H583" s="38"/>
      <c r="I583" s="38"/>
      <c r="J583" s="38"/>
      <c r="K583" s="38"/>
    </row>
    <row r="584" spans="1:11" ht="15.75" customHeight="1">
      <c r="A584" s="37"/>
      <c r="B584" s="37"/>
      <c r="D584" s="37"/>
      <c r="E584" s="34"/>
      <c r="F584" s="34"/>
      <c r="G584" s="34"/>
      <c r="H584" s="38"/>
      <c r="I584" s="38"/>
      <c r="J584" s="38"/>
      <c r="K584" s="38"/>
    </row>
    <row r="585" spans="1:11" ht="15.75" customHeight="1">
      <c r="A585" s="37"/>
      <c r="B585" s="37"/>
      <c r="D585" s="37"/>
      <c r="E585" s="34"/>
      <c r="F585" s="34"/>
      <c r="G585" s="34"/>
      <c r="H585" s="38"/>
      <c r="I585" s="38"/>
      <c r="J585" s="38"/>
      <c r="K585" s="38"/>
    </row>
    <row r="586" spans="1:11" ht="15.75" customHeight="1">
      <c r="A586" s="37"/>
      <c r="B586" s="37"/>
      <c r="D586" s="37"/>
      <c r="E586" s="34"/>
      <c r="F586" s="34"/>
      <c r="G586" s="34"/>
      <c r="H586" s="38"/>
      <c r="I586" s="38"/>
      <c r="J586" s="38"/>
      <c r="K586" s="38"/>
    </row>
    <row r="587" spans="1:11" ht="15.75" customHeight="1">
      <c r="A587" s="37"/>
      <c r="B587" s="37"/>
      <c r="D587" s="37"/>
      <c r="E587" s="34"/>
      <c r="F587" s="34"/>
      <c r="G587" s="34"/>
      <c r="H587" s="38"/>
      <c r="I587" s="38"/>
      <c r="J587" s="38"/>
      <c r="K587" s="38"/>
    </row>
    <row r="588" spans="1:11" ht="15.75" customHeight="1">
      <c r="A588" s="37"/>
      <c r="B588" s="37"/>
      <c r="D588" s="37"/>
      <c r="E588" s="34"/>
      <c r="F588" s="34"/>
      <c r="G588" s="34"/>
      <c r="H588" s="38"/>
      <c r="I588" s="38"/>
      <c r="J588" s="38"/>
      <c r="K588" s="38"/>
    </row>
    <row r="589" spans="1:11" ht="15.75" customHeight="1">
      <c r="A589" s="37"/>
      <c r="B589" s="37"/>
      <c r="D589" s="37"/>
      <c r="E589" s="34"/>
      <c r="F589" s="34"/>
      <c r="G589" s="34"/>
      <c r="H589" s="38"/>
      <c r="I589" s="38"/>
      <c r="J589" s="38"/>
      <c r="K589" s="38"/>
    </row>
    <row r="590" spans="1:11" ht="15.75" customHeight="1">
      <c r="A590" s="37"/>
      <c r="B590" s="37"/>
      <c r="D590" s="37"/>
      <c r="E590" s="34"/>
      <c r="F590" s="34"/>
      <c r="G590" s="34"/>
      <c r="H590" s="38"/>
      <c r="I590" s="38"/>
      <c r="J590" s="38"/>
      <c r="K590" s="38"/>
    </row>
    <row r="591" spans="1:11" ht="15.75" customHeight="1">
      <c r="A591" s="37"/>
      <c r="B591" s="37"/>
      <c r="D591" s="37"/>
      <c r="E591" s="34"/>
      <c r="F591" s="34"/>
      <c r="G591" s="34"/>
      <c r="H591" s="38"/>
      <c r="I591" s="38"/>
      <c r="J591" s="38"/>
      <c r="K591" s="38"/>
    </row>
    <row r="592" spans="1:11" ht="15.75" customHeight="1">
      <c r="A592" s="37"/>
      <c r="B592" s="37"/>
      <c r="D592" s="37"/>
      <c r="E592" s="34"/>
      <c r="F592" s="34"/>
      <c r="G592" s="34"/>
      <c r="H592" s="38"/>
      <c r="I592" s="38"/>
      <c r="J592" s="38"/>
      <c r="K592" s="38"/>
    </row>
    <row r="593" spans="1:11" ht="15.75" customHeight="1">
      <c r="A593" s="37"/>
      <c r="B593" s="37"/>
      <c r="D593" s="37"/>
      <c r="E593" s="34"/>
      <c r="F593" s="34"/>
      <c r="G593" s="34"/>
      <c r="H593" s="38"/>
      <c r="I593" s="38"/>
      <c r="J593" s="38"/>
      <c r="K593" s="38"/>
    </row>
    <row r="594" spans="1:11" ht="15.75" customHeight="1">
      <c r="A594" s="37"/>
      <c r="B594" s="37"/>
      <c r="D594" s="37"/>
      <c r="E594" s="34"/>
      <c r="F594" s="34"/>
      <c r="G594" s="34"/>
      <c r="H594" s="38"/>
      <c r="I594" s="38"/>
      <c r="J594" s="38"/>
      <c r="K594" s="38"/>
    </row>
    <row r="595" spans="1:11" ht="15.75" customHeight="1">
      <c r="A595" s="37"/>
      <c r="B595" s="37"/>
      <c r="D595" s="37"/>
      <c r="E595" s="34"/>
      <c r="F595" s="34"/>
      <c r="G595" s="34"/>
      <c r="H595" s="38"/>
      <c r="I595" s="38"/>
      <c r="J595" s="38"/>
      <c r="K595" s="38"/>
    </row>
    <row r="596" spans="1:11" ht="15.75" customHeight="1">
      <c r="A596" s="37"/>
      <c r="B596" s="37"/>
      <c r="D596" s="37"/>
      <c r="E596" s="34"/>
      <c r="F596" s="34"/>
      <c r="G596" s="34"/>
      <c r="H596" s="38"/>
      <c r="I596" s="38"/>
      <c r="J596" s="38"/>
      <c r="K596" s="38"/>
    </row>
    <row r="597" spans="1:11" ht="15.75" customHeight="1">
      <c r="A597" s="37"/>
      <c r="B597" s="37"/>
      <c r="D597" s="37"/>
      <c r="E597" s="34"/>
      <c r="F597" s="34"/>
      <c r="G597" s="34"/>
      <c r="H597" s="38"/>
      <c r="I597" s="38"/>
      <c r="J597" s="38"/>
      <c r="K597" s="38"/>
    </row>
    <row r="598" spans="1:11" ht="15.75" customHeight="1">
      <c r="A598" s="37"/>
      <c r="B598" s="37"/>
      <c r="D598" s="37"/>
      <c r="E598" s="34"/>
      <c r="F598" s="34"/>
      <c r="G598" s="34"/>
      <c r="H598" s="38"/>
      <c r="I598" s="38"/>
      <c r="J598" s="38"/>
      <c r="K598" s="38"/>
    </row>
    <row r="599" spans="1:11" ht="15.75" customHeight="1">
      <c r="A599" s="37"/>
      <c r="B599" s="37"/>
      <c r="D599" s="37"/>
      <c r="E599" s="34"/>
      <c r="F599" s="34"/>
      <c r="G599" s="34"/>
      <c r="H599" s="38"/>
      <c r="I599" s="38"/>
      <c r="J599" s="38"/>
      <c r="K599" s="38"/>
    </row>
    <row r="600" spans="1:11" ht="15.75" customHeight="1">
      <c r="A600" s="37"/>
      <c r="B600" s="37"/>
      <c r="D600" s="37"/>
      <c r="E600" s="34"/>
      <c r="F600" s="34"/>
      <c r="G600" s="34"/>
      <c r="H600" s="38"/>
      <c r="I600" s="38"/>
      <c r="J600" s="38"/>
      <c r="K600" s="38"/>
    </row>
    <row r="601" spans="1:11" ht="15.75" customHeight="1">
      <c r="A601" s="37"/>
      <c r="B601" s="37"/>
      <c r="D601" s="37"/>
      <c r="E601" s="34"/>
      <c r="F601" s="34"/>
      <c r="G601" s="34"/>
      <c r="H601" s="38"/>
      <c r="I601" s="38"/>
      <c r="J601" s="38"/>
      <c r="K601" s="38"/>
    </row>
    <row r="602" spans="1:11" ht="15.75" customHeight="1">
      <c r="A602" s="37"/>
      <c r="B602" s="37"/>
      <c r="D602" s="37"/>
      <c r="E602" s="34"/>
      <c r="F602" s="34"/>
      <c r="G602" s="34"/>
      <c r="H602" s="38"/>
      <c r="I602" s="38"/>
      <c r="J602" s="38"/>
      <c r="K602" s="38"/>
    </row>
    <row r="603" spans="1:11" ht="15.75" customHeight="1">
      <c r="A603" s="37"/>
      <c r="B603" s="37"/>
      <c r="D603" s="37"/>
      <c r="E603" s="34"/>
      <c r="F603" s="34"/>
      <c r="G603" s="34"/>
      <c r="H603" s="38"/>
      <c r="I603" s="38"/>
      <c r="J603" s="38"/>
      <c r="K603" s="38"/>
    </row>
    <row r="604" spans="1:11" ht="15.75" customHeight="1">
      <c r="A604" s="37"/>
      <c r="B604" s="37"/>
      <c r="D604" s="37"/>
      <c r="E604" s="34"/>
      <c r="F604" s="34"/>
      <c r="G604" s="34"/>
      <c r="H604" s="38"/>
      <c r="I604" s="38"/>
      <c r="J604" s="38"/>
      <c r="K604" s="38"/>
    </row>
    <row r="605" spans="1:11" ht="15.75" customHeight="1">
      <c r="A605" s="37"/>
      <c r="B605" s="37"/>
      <c r="D605" s="37"/>
      <c r="E605" s="34"/>
      <c r="F605" s="34"/>
      <c r="G605" s="34"/>
      <c r="H605" s="38"/>
      <c r="I605" s="38"/>
      <c r="J605" s="38"/>
      <c r="K605" s="38"/>
    </row>
    <row r="606" spans="1:11" ht="15.75" customHeight="1">
      <c r="A606" s="37"/>
      <c r="B606" s="37"/>
      <c r="D606" s="37"/>
      <c r="E606" s="34"/>
      <c r="F606" s="34"/>
      <c r="G606" s="34"/>
      <c r="H606" s="38"/>
      <c r="I606" s="38"/>
      <c r="J606" s="38"/>
      <c r="K606" s="38"/>
    </row>
    <row r="607" spans="1:11" ht="15.75" customHeight="1">
      <c r="A607" s="37"/>
      <c r="B607" s="37"/>
      <c r="D607" s="37"/>
      <c r="E607" s="34"/>
      <c r="F607" s="34"/>
      <c r="G607" s="34"/>
      <c r="H607" s="38"/>
      <c r="I607" s="38"/>
      <c r="J607" s="38"/>
      <c r="K607" s="38"/>
    </row>
    <row r="608" spans="1:11" ht="15.75" customHeight="1">
      <c r="A608" s="37"/>
      <c r="B608" s="37"/>
      <c r="D608" s="37"/>
      <c r="E608" s="34"/>
      <c r="F608" s="34"/>
      <c r="G608" s="34"/>
      <c r="H608" s="38"/>
      <c r="I608" s="38"/>
      <c r="J608" s="38"/>
      <c r="K608" s="38"/>
    </row>
    <row r="609" spans="1:11" ht="15.75" customHeight="1">
      <c r="A609" s="37"/>
      <c r="B609" s="37"/>
      <c r="D609" s="37"/>
      <c r="E609" s="34"/>
      <c r="F609" s="34"/>
      <c r="G609" s="34"/>
      <c r="H609" s="38"/>
      <c r="I609" s="38"/>
      <c r="J609" s="38"/>
      <c r="K609" s="38"/>
    </row>
    <row r="610" spans="1:11" ht="15.75" customHeight="1">
      <c r="A610" s="37"/>
      <c r="B610" s="37"/>
      <c r="D610" s="37"/>
      <c r="E610" s="34"/>
      <c r="F610" s="34"/>
      <c r="G610" s="34"/>
      <c r="H610" s="38"/>
      <c r="I610" s="38"/>
      <c r="J610" s="38"/>
      <c r="K610" s="38"/>
    </row>
    <row r="611" spans="1:11" ht="15.75" customHeight="1">
      <c r="A611" s="37"/>
      <c r="B611" s="37"/>
      <c r="D611" s="37"/>
      <c r="E611" s="34"/>
      <c r="F611" s="34"/>
      <c r="G611" s="34"/>
      <c r="H611" s="38"/>
      <c r="I611" s="38"/>
      <c r="J611" s="38"/>
      <c r="K611" s="38"/>
    </row>
    <row r="612" spans="1:11" ht="15.75" customHeight="1">
      <c r="A612" s="37"/>
      <c r="B612" s="37"/>
      <c r="D612" s="37"/>
      <c r="E612" s="34"/>
      <c r="F612" s="34"/>
      <c r="G612" s="34"/>
      <c r="H612" s="38"/>
      <c r="I612" s="38"/>
      <c r="J612" s="38"/>
      <c r="K612" s="38"/>
    </row>
    <row r="613" spans="1:11" ht="15.75" customHeight="1">
      <c r="A613" s="37"/>
      <c r="B613" s="37"/>
      <c r="D613" s="37"/>
      <c r="E613" s="34"/>
      <c r="F613" s="34"/>
      <c r="G613" s="34"/>
      <c r="H613" s="38"/>
      <c r="I613" s="38"/>
      <c r="J613" s="38"/>
      <c r="K613" s="38"/>
    </row>
    <row r="614" spans="1:11" ht="15.75" customHeight="1">
      <c r="A614" s="37"/>
      <c r="B614" s="37"/>
      <c r="D614" s="37"/>
      <c r="E614" s="34"/>
      <c r="F614" s="34"/>
      <c r="G614" s="34"/>
      <c r="H614" s="38"/>
      <c r="I614" s="38"/>
      <c r="J614" s="38"/>
      <c r="K614" s="38"/>
    </row>
    <row r="615" spans="1:11" ht="15.75" customHeight="1">
      <c r="A615" s="37"/>
      <c r="B615" s="37"/>
      <c r="D615" s="37"/>
      <c r="E615" s="34"/>
      <c r="F615" s="34"/>
      <c r="G615" s="34"/>
      <c r="H615" s="38"/>
      <c r="I615" s="38"/>
      <c r="J615" s="38"/>
      <c r="K615" s="38"/>
    </row>
    <row r="616" spans="1:11" ht="15.75" customHeight="1">
      <c r="A616" s="37"/>
      <c r="B616" s="37"/>
      <c r="D616" s="37"/>
      <c r="E616" s="34"/>
      <c r="F616" s="34"/>
      <c r="G616" s="34"/>
      <c r="H616" s="38"/>
      <c r="I616" s="38"/>
      <c r="J616" s="38"/>
      <c r="K616" s="38"/>
    </row>
    <row r="617" spans="1:11" ht="15.75" customHeight="1">
      <c r="A617" s="37"/>
      <c r="B617" s="37"/>
      <c r="D617" s="37"/>
      <c r="E617" s="34"/>
      <c r="F617" s="34"/>
      <c r="G617" s="34"/>
      <c r="H617" s="38"/>
      <c r="I617" s="38"/>
      <c r="J617" s="38"/>
      <c r="K617" s="38"/>
    </row>
    <row r="618" spans="1:11" ht="15.75" customHeight="1">
      <c r="A618" s="37"/>
      <c r="B618" s="37"/>
      <c r="D618" s="37"/>
      <c r="E618" s="34"/>
      <c r="F618" s="34"/>
      <c r="G618" s="34"/>
      <c r="H618" s="38"/>
      <c r="I618" s="38"/>
      <c r="J618" s="38"/>
      <c r="K618" s="38"/>
    </row>
    <row r="619" spans="1:11" ht="15.75" customHeight="1">
      <c r="A619" s="37"/>
      <c r="B619" s="37"/>
      <c r="D619" s="37"/>
      <c r="E619" s="34"/>
      <c r="F619" s="34"/>
      <c r="G619" s="34"/>
      <c r="H619" s="38"/>
      <c r="I619" s="38"/>
      <c r="J619" s="38"/>
      <c r="K619" s="38"/>
    </row>
    <row r="620" spans="1:11" ht="15.75" customHeight="1">
      <c r="A620" s="37"/>
      <c r="B620" s="37"/>
      <c r="D620" s="37"/>
      <c r="E620" s="34"/>
      <c r="F620" s="34"/>
      <c r="G620" s="34"/>
      <c r="H620" s="38"/>
      <c r="I620" s="38"/>
      <c r="J620" s="38"/>
      <c r="K620" s="38"/>
    </row>
    <row r="621" spans="1:11" ht="15.75" customHeight="1">
      <c r="A621" s="37"/>
      <c r="B621" s="37"/>
      <c r="D621" s="37"/>
      <c r="E621" s="34"/>
      <c r="F621" s="34"/>
      <c r="G621" s="34"/>
      <c r="H621" s="38"/>
      <c r="I621" s="38"/>
      <c r="J621" s="38"/>
      <c r="K621" s="38"/>
    </row>
    <row r="622" spans="1:11" ht="15.75" customHeight="1">
      <c r="A622" s="37"/>
      <c r="B622" s="37"/>
      <c r="D622" s="37"/>
      <c r="E622" s="34"/>
      <c r="F622" s="34"/>
      <c r="G622" s="34"/>
      <c r="H622" s="38"/>
      <c r="I622" s="38"/>
      <c r="J622" s="38"/>
      <c r="K622" s="38"/>
    </row>
    <row r="623" spans="1:11" ht="15.75" customHeight="1">
      <c r="A623" s="37"/>
      <c r="B623" s="37"/>
      <c r="D623" s="37"/>
      <c r="E623" s="34"/>
      <c r="F623" s="34"/>
      <c r="G623" s="34"/>
      <c r="H623" s="38"/>
      <c r="I623" s="38"/>
      <c r="J623" s="38"/>
      <c r="K623" s="38"/>
    </row>
    <row r="624" spans="1:11" ht="15.75" customHeight="1">
      <c r="A624" s="37"/>
      <c r="B624" s="37"/>
      <c r="D624" s="37"/>
      <c r="E624" s="34"/>
      <c r="F624" s="34"/>
      <c r="G624" s="34"/>
      <c r="H624" s="38"/>
      <c r="I624" s="38"/>
      <c r="J624" s="38"/>
      <c r="K624" s="38"/>
    </row>
    <row r="625" spans="1:11" ht="15.75" customHeight="1">
      <c r="A625" s="37"/>
      <c r="B625" s="37"/>
      <c r="D625" s="37"/>
      <c r="E625" s="34"/>
      <c r="F625" s="34"/>
      <c r="G625" s="34"/>
      <c r="H625" s="38"/>
      <c r="I625" s="38"/>
      <c r="J625" s="38"/>
      <c r="K625" s="38"/>
    </row>
    <row r="626" spans="1:11" ht="15.75" customHeight="1">
      <c r="A626" s="37"/>
      <c r="B626" s="37"/>
      <c r="D626" s="37"/>
      <c r="E626" s="34"/>
      <c r="F626" s="34"/>
      <c r="G626" s="34"/>
      <c r="H626" s="38"/>
      <c r="I626" s="38"/>
      <c r="J626" s="38"/>
      <c r="K626" s="38"/>
    </row>
    <row r="627" spans="1:11" ht="15.75" customHeight="1">
      <c r="A627" s="37"/>
      <c r="B627" s="37"/>
      <c r="D627" s="37"/>
      <c r="E627" s="34"/>
      <c r="F627" s="34"/>
      <c r="G627" s="34"/>
      <c r="H627" s="38"/>
      <c r="I627" s="38"/>
      <c r="J627" s="38"/>
      <c r="K627" s="38"/>
    </row>
    <row r="628" spans="1:11" ht="15.75" customHeight="1">
      <c r="A628" s="37"/>
      <c r="B628" s="37"/>
      <c r="D628" s="37"/>
      <c r="E628" s="34"/>
      <c r="F628" s="34"/>
      <c r="G628" s="34"/>
      <c r="H628" s="38"/>
      <c r="I628" s="38"/>
      <c r="J628" s="38"/>
      <c r="K628" s="38"/>
    </row>
    <row r="629" spans="1:11" ht="15.75" customHeight="1">
      <c r="A629" s="37"/>
      <c r="B629" s="37"/>
      <c r="D629" s="37"/>
      <c r="E629" s="34"/>
      <c r="F629" s="34"/>
      <c r="G629" s="34"/>
      <c r="H629" s="38"/>
      <c r="I629" s="38"/>
      <c r="J629" s="38"/>
      <c r="K629" s="38"/>
    </row>
    <row r="630" spans="1:11" ht="15.75" customHeight="1">
      <c r="A630" s="37"/>
      <c r="B630" s="37"/>
      <c r="D630" s="37"/>
      <c r="E630" s="34"/>
      <c r="F630" s="34"/>
      <c r="G630" s="34"/>
      <c r="H630" s="38"/>
      <c r="I630" s="38"/>
      <c r="J630" s="38"/>
      <c r="K630" s="38"/>
    </row>
    <row r="631" spans="1:11" ht="15.75" customHeight="1">
      <c r="A631" s="37"/>
      <c r="B631" s="37"/>
      <c r="D631" s="37"/>
      <c r="E631" s="34"/>
      <c r="F631" s="34"/>
      <c r="G631" s="34"/>
      <c r="H631" s="38"/>
      <c r="I631" s="38"/>
      <c r="J631" s="38"/>
      <c r="K631" s="38"/>
    </row>
    <row r="632" spans="1:11" ht="15.75" customHeight="1">
      <c r="A632" s="37"/>
      <c r="B632" s="37"/>
      <c r="D632" s="37"/>
      <c r="E632" s="34"/>
      <c r="F632" s="34"/>
      <c r="G632" s="34"/>
      <c r="H632" s="38"/>
      <c r="I632" s="38"/>
      <c r="J632" s="38"/>
      <c r="K632" s="38"/>
    </row>
    <row r="633" spans="1:11" ht="15.75" customHeight="1">
      <c r="A633" s="37"/>
      <c r="B633" s="37"/>
      <c r="D633" s="37"/>
      <c r="E633" s="34"/>
      <c r="F633" s="34"/>
      <c r="G633" s="34"/>
      <c r="H633" s="38"/>
      <c r="I633" s="38"/>
      <c r="J633" s="38"/>
      <c r="K633" s="38"/>
    </row>
    <row r="634" spans="1:11" ht="15.75" customHeight="1">
      <c r="A634" s="37"/>
      <c r="B634" s="37"/>
      <c r="D634" s="37"/>
      <c r="E634" s="34"/>
      <c r="F634" s="34"/>
      <c r="G634" s="34"/>
      <c r="H634" s="38"/>
      <c r="I634" s="38"/>
      <c r="J634" s="38"/>
      <c r="K634" s="38"/>
    </row>
    <row r="635" spans="1:11" ht="15.75" customHeight="1">
      <c r="A635" s="37"/>
      <c r="B635" s="37"/>
      <c r="D635" s="37"/>
      <c r="E635" s="34"/>
      <c r="F635" s="34"/>
      <c r="G635" s="34"/>
      <c r="H635" s="38"/>
      <c r="I635" s="38"/>
      <c r="J635" s="38"/>
      <c r="K635" s="38"/>
    </row>
    <row r="636" spans="1:11" ht="15.75" customHeight="1">
      <c r="A636" s="37"/>
      <c r="B636" s="37"/>
      <c r="D636" s="37"/>
      <c r="E636" s="34"/>
      <c r="F636" s="34"/>
      <c r="G636" s="34"/>
      <c r="H636" s="38"/>
      <c r="I636" s="38"/>
      <c r="J636" s="38"/>
      <c r="K636" s="38"/>
    </row>
    <row r="637" spans="1:11" ht="15.75" customHeight="1">
      <c r="A637" s="37"/>
      <c r="B637" s="37"/>
      <c r="D637" s="37"/>
      <c r="E637" s="34"/>
      <c r="F637" s="34"/>
      <c r="G637" s="34"/>
      <c r="H637" s="38"/>
      <c r="I637" s="38"/>
      <c r="J637" s="38"/>
      <c r="K637" s="38"/>
    </row>
    <row r="638" spans="1:11" ht="15.75" customHeight="1">
      <c r="A638" s="37"/>
      <c r="B638" s="37"/>
      <c r="D638" s="37"/>
      <c r="E638" s="34"/>
      <c r="F638" s="34"/>
      <c r="G638" s="34"/>
      <c r="H638" s="38"/>
      <c r="I638" s="38"/>
      <c r="J638" s="38"/>
      <c r="K638" s="38"/>
    </row>
    <row r="639" spans="1:11" ht="15.75" customHeight="1">
      <c r="A639" s="37"/>
      <c r="B639" s="37"/>
      <c r="D639" s="37"/>
      <c r="E639" s="34"/>
      <c r="F639" s="34"/>
      <c r="G639" s="34"/>
      <c r="H639" s="38"/>
      <c r="I639" s="38"/>
      <c r="J639" s="38"/>
      <c r="K639" s="38"/>
    </row>
    <row r="640" spans="1:11" ht="15.75" customHeight="1">
      <c r="A640" s="37"/>
      <c r="B640" s="37"/>
      <c r="D640" s="37"/>
      <c r="E640" s="34"/>
      <c r="F640" s="34"/>
      <c r="G640" s="34"/>
      <c r="H640" s="38"/>
      <c r="I640" s="38"/>
      <c r="J640" s="38"/>
      <c r="K640" s="38"/>
    </row>
    <row r="641" spans="1:11" ht="15.75" customHeight="1">
      <c r="A641" s="37"/>
      <c r="B641" s="37"/>
      <c r="D641" s="37"/>
      <c r="E641" s="34"/>
      <c r="F641" s="34"/>
      <c r="G641" s="34"/>
      <c r="H641" s="38"/>
      <c r="I641" s="38"/>
      <c r="J641" s="38"/>
      <c r="K641" s="38"/>
    </row>
    <row r="642" spans="1:11" ht="15.75" customHeight="1">
      <c r="A642" s="37"/>
      <c r="B642" s="37"/>
      <c r="D642" s="37"/>
      <c r="E642" s="34"/>
      <c r="F642" s="34"/>
      <c r="G642" s="34"/>
      <c r="H642" s="38"/>
      <c r="I642" s="38"/>
      <c r="J642" s="38"/>
      <c r="K642" s="38"/>
    </row>
    <row r="643" spans="1:11" ht="15.75" customHeight="1">
      <c r="A643" s="37"/>
      <c r="B643" s="37"/>
      <c r="D643" s="37"/>
      <c r="E643" s="34"/>
      <c r="F643" s="34"/>
      <c r="G643" s="34"/>
      <c r="H643" s="38"/>
      <c r="I643" s="38"/>
      <c r="J643" s="38"/>
      <c r="K643" s="38"/>
    </row>
    <row r="644" spans="1:11" ht="15.75" customHeight="1">
      <c r="A644" s="37"/>
      <c r="B644" s="37"/>
      <c r="D644" s="37"/>
      <c r="E644" s="34"/>
      <c r="F644" s="34"/>
      <c r="G644" s="34"/>
      <c r="H644" s="38"/>
      <c r="I644" s="38"/>
      <c r="J644" s="38"/>
      <c r="K644" s="38"/>
    </row>
    <row r="645" spans="1:11" ht="15.75" customHeight="1">
      <c r="A645" s="37"/>
      <c r="B645" s="37"/>
      <c r="D645" s="37"/>
      <c r="E645" s="34"/>
      <c r="F645" s="34"/>
      <c r="G645" s="34"/>
      <c r="H645" s="38"/>
      <c r="I645" s="38"/>
      <c r="J645" s="38"/>
      <c r="K645" s="38"/>
    </row>
    <row r="646" spans="1:11" ht="15.75" customHeight="1">
      <c r="A646" s="37"/>
      <c r="B646" s="37"/>
      <c r="D646" s="37"/>
      <c r="E646" s="34"/>
      <c r="F646" s="34"/>
      <c r="G646" s="34"/>
      <c r="H646" s="38"/>
      <c r="I646" s="38"/>
      <c r="J646" s="38"/>
      <c r="K646" s="38"/>
    </row>
    <row r="647" spans="1:11" ht="15.75" customHeight="1">
      <c r="A647" s="37"/>
      <c r="B647" s="37"/>
      <c r="D647" s="37"/>
      <c r="E647" s="34"/>
      <c r="F647" s="34"/>
      <c r="G647" s="34"/>
      <c r="H647" s="38"/>
      <c r="I647" s="38"/>
      <c r="J647" s="38"/>
      <c r="K647" s="38"/>
    </row>
    <row r="648" spans="1:11" ht="15.75" customHeight="1">
      <c r="A648" s="37"/>
      <c r="B648" s="37"/>
      <c r="D648" s="37"/>
      <c r="E648" s="34"/>
      <c r="F648" s="34"/>
      <c r="G648" s="34"/>
      <c r="H648" s="38"/>
      <c r="I648" s="38"/>
      <c r="J648" s="38"/>
      <c r="K648" s="38"/>
    </row>
    <row r="649" spans="1:11" ht="15.75" customHeight="1">
      <c r="A649" s="37"/>
      <c r="B649" s="37"/>
      <c r="D649" s="37"/>
      <c r="E649" s="34"/>
      <c r="F649" s="34"/>
      <c r="G649" s="34"/>
      <c r="H649" s="38"/>
      <c r="I649" s="38"/>
      <c r="J649" s="38"/>
      <c r="K649" s="38"/>
    </row>
    <row r="650" spans="1:11" ht="15.75" customHeight="1">
      <c r="A650" s="37"/>
      <c r="B650" s="37"/>
      <c r="D650" s="37"/>
      <c r="E650" s="34"/>
      <c r="F650" s="34"/>
      <c r="G650" s="34"/>
      <c r="H650" s="38"/>
      <c r="I650" s="38"/>
      <c r="J650" s="38"/>
      <c r="K650" s="38"/>
    </row>
    <row r="651" spans="1:11" ht="15.75" customHeight="1">
      <c r="A651" s="37"/>
      <c r="B651" s="37"/>
      <c r="D651" s="37"/>
      <c r="E651" s="34"/>
      <c r="F651" s="34"/>
      <c r="G651" s="34"/>
      <c r="H651" s="38"/>
      <c r="I651" s="38"/>
      <c r="J651" s="38"/>
      <c r="K651" s="38"/>
    </row>
    <row r="652" spans="1:11" ht="15.75" customHeight="1">
      <c r="A652" s="37"/>
      <c r="B652" s="37"/>
      <c r="D652" s="37"/>
      <c r="E652" s="34"/>
      <c r="F652" s="34"/>
      <c r="G652" s="34"/>
      <c r="H652" s="38"/>
      <c r="I652" s="38"/>
      <c r="J652" s="38"/>
      <c r="K652" s="38"/>
    </row>
    <row r="653" spans="1:11" ht="15.75" customHeight="1">
      <c r="A653" s="37"/>
      <c r="B653" s="37"/>
      <c r="D653" s="37"/>
      <c r="E653" s="34"/>
      <c r="F653" s="34"/>
      <c r="G653" s="34"/>
      <c r="H653" s="38"/>
      <c r="I653" s="38"/>
      <c r="J653" s="38"/>
      <c r="K653" s="38"/>
    </row>
    <row r="654" spans="1:11" ht="15.75" customHeight="1">
      <c r="A654" s="37"/>
      <c r="B654" s="37"/>
      <c r="D654" s="37"/>
      <c r="E654" s="34"/>
      <c r="F654" s="34"/>
      <c r="G654" s="34"/>
      <c r="H654" s="38"/>
      <c r="I654" s="38"/>
      <c r="J654" s="38"/>
      <c r="K654" s="38"/>
    </row>
    <row r="655" spans="1:11" ht="15.75" customHeight="1">
      <c r="A655" s="37"/>
      <c r="B655" s="37"/>
      <c r="D655" s="37"/>
      <c r="E655" s="34"/>
      <c r="F655" s="34"/>
      <c r="G655" s="34"/>
      <c r="H655" s="38"/>
      <c r="I655" s="38"/>
      <c r="J655" s="38"/>
      <c r="K655" s="38"/>
    </row>
    <row r="656" spans="1:11" ht="15.75" customHeight="1">
      <c r="A656" s="37"/>
      <c r="B656" s="37"/>
      <c r="D656" s="37"/>
      <c r="E656" s="34"/>
      <c r="F656" s="34"/>
      <c r="G656" s="34"/>
      <c r="H656" s="38"/>
      <c r="I656" s="38"/>
      <c r="J656" s="38"/>
      <c r="K656" s="38"/>
    </row>
    <row r="657" spans="1:11" ht="15.75" customHeight="1">
      <c r="A657" s="37"/>
      <c r="B657" s="37"/>
      <c r="D657" s="37"/>
      <c r="E657" s="34"/>
      <c r="F657" s="34"/>
      <c r="G657" s="34"/>
      <c r="H657" s="38"/>
      <c r="I657" s="38"/>
      <c r="J657" s="38"/>
      <c r="K657" s="38"/>
    </row>
    <row r="658" spans="1:11" ht="15.75" customHeight="1">
      <c r="A658" s="37"/>
      <c r="B658" s="37"/>
      <c r="D658" s="37"/>
      <c r="E658" s="34"/>
      <c r="F658" s="34"/>
      <c r="G658" s="34"/>
      <c r="H658" s="38"/>
      <c r="I658" s="38"/>
      <c r="J658" s="38"/>
      <c r="K658" s="38"/>
    </row>
    <row r="659" spans="1:11" ht="15.75" customHeight="1">
      <c r="A659" s="37"/>
      <c r="B659" s="37"/>
      <c r="D659" s="37"/>
      <c r="E659" s="34"/>
      <c r="F659" s="34"/>
      <c r="G659" s="34"/>
      <c r="H659" s="38"/>
      <c r="I659" s="38"/>
      <c r="J659" s="38"/>
      <c r="K659" s="38"/>
    </row>
    <row r="660" spans="1:11" ht="15.75" customHeight="1">
      <c r="A660" s="37"/>
      <c r="B660" s="37"/>
      <c r="D660" s="37"/>
      <c r="E660" s="34"/>
      <c r="F660" s="34"/>
      <c r="G660" s="34"/>
      <c r="H660" s="38"/>
      <c r="I660" s="38"/>
      <c r="J660" s="38"/>
      <c r="K660" s="38"/>
    </row>
    <row r="661" spans="1:11" ht="15.75" customHeight="1">
      <c r="A661" s="37"/>
      <c r="B661" s="37"/>
      <c r="D661" s="37"/>
      <c r="E661" s="34"/>
      <c r="F661" s="34"/>
      <c r="G661" s="34"/>
      <c r="H661" s="38"/>
      <c r="I661" s="38"/>
      <c r="J661" s="38"/>
      <c r="K661" s="38"/>
    </row>
    <row r="662" spans="1:11" ht="15.75" customHeight="1">
      <c r="A662" s="37"/>
      <c r="B662" s="37"/>
      <c r="D662" s="37"/>
      <c r="E662" s="34"/>
      <c r="F662" s="34"/>
      <c r="G662" s="34"/>
      <c r="H662" s="38"/>
      <c r="I662" s="38"/>
      <c r="J662" s="38"/>
      <c r="K662" s="38"/>
    </row>
    <row r="663" spans="1:11" ht="15.75" customHeight="1">
      <c r="A663" s="37"/>
      <c r="B663" s="37"/>
      <c r="D663" s="37"/>
      <c r="E663" s="34"/>
      <c r="F663" s="34"/>
      <c r="G663" s="34"/>
      <c r="H663" s="38"/>
      <c r="I663" s="38"/>
      <c r="J663" s="38"/>
      <c r="K663" s="38"/>
    </row>
    <row r="664" spans="1:11" ht="15.75" customHeight="1">
      <c r="A664" s="37"/>
      <c r="B664" s="37"/>
      <c r="D664" s="37"/>
      <c r="E664" s="34"/>
      <c r="F664" s="34"/>
      <c r="G664" s="34"/>
      <c r="H664" s="38"/>
      <c r="I664" s="38"/>
      <c r="J664" s="38"/>
      <c r="K664" s="38"/>
    </row>
    <row r="665" spans="1:11" ht="15.75" customHeight="1">
      <c r="A665" s="37"/>
      <c r="B665" s="37"/>
      <c r="D665" s="37"/>
      <c r="E665" s="34"/>
      <c r="F665" s="34"/>
      <c r="G665" s="34"/>
      <c r="H665" s="38"/>
      <c r="I665" s="38"/>
      <c r="J665" s="38"/>
      <c r="K665" s="38"/>
    </row>
    <row r="666" spans="1:11" ht="15.75" customHeight="1">
      <c r="A666" s="37"/>
      <c r="B666" s="37"/>
      <c r="D666" s="37"/>
      <c r="E666" s="34"/>
      <c r="F666" s="34"/>
      <c r="G666" s="34"/>
      <c r="H666" s="38"/>
      <c r="I666" s="38"/>
      <c r="J666" s="38"/>
      <c r="K666" s="38"/>
    </row>
    <row r="667" spans="1:11" ht="15.75" customHeight="1">
      <c r="A667" s="37"/>
      <c r="B667" s="37"/>
      <c r="D667" s="37"/>
      <c r="E667" s="34"/>
      <c r="F667" s="34"/>
      <c r="G667" s="34"/>
      <c r="H667" s="38"/>
      <c r="I667" s="38"/>
      <c r="J667" s="38"/>
      <c r="K667" s="38"/>
    </row>
    <row r="668" spans="1:11" ht="15.75" customHeight="1">
      <c r="A668" s="37"/>
      <c r="B668" s="37"/>
      <c r="D668" s="37"/>
      <c r="E668" s="34"/>
      <c r="F668" s="34"/>
      <c r="G668" s="34"/>
      <c r="H668" s="38"/>
      <c r="I668" s="38"/>
      <c r="J668" s="38"/>
      <c r="K668" s="38"/>
    </row>
    <row r="669" spans="1:11" ht="15.75" customHeight="1">
      <c r="A669" s="37"/>
      <c r="B669" s="37"/>
      <c r="D669" s="37"/>
      <c r="E669" s="34"/>
      <c r="F669" s="34"/>
      <c r="G669" s="34"/>
      <c r="H669" s="38"/>
      <c r="I669" s="38"/>
      <c r="J669" s="38"/>
      <c r="K669" s="38"/>
    </row>
    <row r="670" spans="1:11" ht="15.75" customHeight="1">
      <c r="A670" s="37"/>
      <c r="B670" s="37"/>
      <c r="D670" s="37"/>
      <c r="E670" s="34"/>
      <c r="F670" s="34"/>
      <c r="G670" s="34"/>
      <c r="H670" s="38"/>
      <c r="I670" s="38"/>
      <c r="J670" s="38"/>
      <c r="K670" s="38"/>
    </row>
    <row r="671" spans="1:11" ht="15.75" customHeight="1">
      <c r="A671" s="37"/>
      <c r="B671" s="37"/>
      <c r="D671" s="37"/>
      <c r="E671" s="34"/>
      <c r="F671" s="34"/>
      <c r="G671" s="34"/>
      <c r="H671" s="38"/>
      <c r="I671" s="38"/>
      <c r="J671" s="38"/>
      <c r="K671" s="38"/>
    </row>
    <row r="672" spans="1:11" ht="15.75" customHeight="1">
      <c r="A672" s="37"/>
      <c r="B672" s="37"/>
      <c r="D672" s="37"/>
      <c r="E672" s="34"/>
      <c r="F672" s="34"/>
      <c r="G672" s="34"/>
      <c r="H672" s="38"/>
      <c r="I672" s="38"/>
      <c r="J672" s="38"/>
      <c r="K672" s="38"/>
    </row>
    <row r="673" spans="1:11" ht="15.75" customHeight="1">
      <c r="A673" s="37"/>
      <c r="B673" s="37"/>
      <c r="D673" s="37"/>
      <c r="E673" s="34"/>
      <c r="F673" s="34"/>
      <c r="G673" s="34"/>
      <c r="H673" s="38"/>
      <c r="I673" s="38"/>
      <c r="J673" s="38"/>
      <c r="K673" s="38"/>
    </row>
    <row r="674" spans="1:11" ht="15.75" customHeight="1">
      <c r="A674" s="37"/>
      <c r="B674" s="37"/>
      <c r="D674" s="37"/>
      <c r="E674" s="34"/>
      <c r="F674" s="34"/>
      <c r="G674" s="34"/>
      <c r="H674" s="38"/>
      <c r="I674" s="38"/>
      <c r="J674" s="38"/>
      <c r="K674" s="38"/>
    </row>
    <row r="675" spans="1:11" ht="15.75" customHeight="1">
      <c r="A675" s="37"/>
      <c r="B675" s="37"/>
      <c r="D675" s="37"/>
      <c r="E675" s="34"/>
      <c r="F675" s="34"/>
      <c r="G675" s="34"/>
      <c r="H675" s="38"/>
      <c r="I675" s="38"/>
      <c r="J675" s="38"/>
      <c r="K675" s="38"/>
    </row>
    <row r="676" spans="1:11" ht="15.75" customHeight="1">
      <c r="A676" s="37"/>
      <c r="B676" s="37"/>
      <c r="D676" s="37"/>
      <c r="E676" s="34"/>
      <c r="F676" s="34"/>
      <c r="G676" s="34"/>
      <c r="H676" s="38"/>
      <c r="I676" s="38"/>
      <c r="J676" s="38"/>
      <c r="K676" s="38"/>
    </row>
    <row r="677" spans="1:11" ht="15.75" customHeight="1">
      <c r="A677" s="37"/>
      <c r="B677" s="37"/>
      <c r="D677" s="37"/>
      <c r="E677" s="34"/>
      <c r="F677" s="34"/>
      <c r="G677" s="34"/>
      <c r="H677" s="38"/>
      <c r="I677" s="38"/>
      <c r="J677" s="38"/>
      <c r="K677" s="38"/>
    </row>
    <row r="678" spans="1:11" ht="15.75" customHeight="1">
      <c r="A678" s="37"/>
      <c r="B678" s="37"/>
      <c r="D678" s="37"/>
      <c r="E678" s="34"/>
      <c r="F678" s="34"/>
      <c r="G678" s="34"/>
      <c r="H678" s="38"/>
      <c r="I678" s="38"/>
      <c r="J678" s="38"/>
      <c r="K678" s="38"/>
    </row>
    <row r="679" spans="1:11" ht="15.75" customHeight="1">
      <c r="A679" s="37"/>
      <c r="B679" s="37"/>
      <c r="D679" s="37"/>
      <c r="E679" s="34"/>
      <c r="F679" s="34"/>
      <c r="G679" s="34"/>
      <c r="H679" s="38"/>
      <c r="I679" s="38"/>
      <c r="J679" s="38"/>
      <c r="K679" s="38"/>
    </row>
    <row r="680" spans="1:11" ht="15.75" customHeight="1">
      <c r="A680" s="37"/>
      <c r="B680" s="37"/>
      <c r="D680" s="37"/>
      <c r="E680" s="34"/>
      <c r="F680" s="34"/>
      <c r="G680" s="34"/>
      <c r="H680" s="38"/>
      <c r="I680" s="38"/>
      <c r="J680" s="38"/>
      <c r="K680" s="38"/>
    </row>
    <row r="681" spans="1:11" ht="15.75" customHeight="1">
      <c r="A681" s="37"/>
      <c r="B681" s="37"/>
      <c r="D681" s="37"/>
      <c r="E681" s="34"/>
      <c r="F681" s="34"/>
      <c r="G681" s="34"/>
      <c r="H681" s="38"/>
      <c r="I681" s="38"/>
      <c r="J681" s="38"/>
      <c r="K681" s="38"/>
    </row>
    <row r="682" spans="1:11" ht="15.75" customHeight="1">
      <c r="A682" s="37"/>
      <c r="B682" s="37"/>
      <c r="D682" s="37"/>
      <c r="E682" s="34"/>
      <c r="F682" s="34"/>
      <c r="G682" s="34"/>
      <c r="H682" s="38"/>
      <c r="I682" s="38"/>
      <c r="J682" s="38"/>
      <c r="K682" s="38"/>
    </row>
    <row r="683" spans="1:11" ht="15.75" customHeight="1">
      <c r="A683" s="37"/>
      <c r="B683" s="37"/>
      <c r="D683" s="37"/>
      <c r="E683" s="34"/>
      <c r="F683" s="34"/>
      <c r="G683" s="34"/>
      <c r="H683" s="38"/>
      <c r="I683" s="38"/>
      <c r="J683" s="38"/>
      <c r="K683" s="38"/>
    </row>
    <row r="684" spans="1:11" ht="15.75" customHeight="1">
      <c r="A684" s="37"/>
      <c r="B684" s="37"/>
      <c r="D684" s="37"/>
      <c r="E684" s="34"/>
      <c r="F684" s="34"/>
      <c r="G684" s="34"/>
      <c r="H684" s="38"/>
      <c r="I684" s="38"/>
      <c r="J684" s="38"/>
      <c r="K684" s="38"/>
    </row>
    <row r="685" spans="1:11" ht="15.75" customHeight="1">
      <c r="A685" s="37"/>
      <c r="B685" s="37"/>
      <c r="D685" s="37"/>
      <c r="E685" s="34"/>
      <c r="F685" s="34"/>
      <c r="G685" s="34"/>
      <c r="H685" s="38"/>
      <c r="I685" s="38"/>
      <c r="J685" s="38"/>
      <c r="K685" s="38"/>
    </row>
    <row r="686" spans="1:11" ht="15.75" customHeight="1">
      <c r="A686" s="37"/>
      <c r="B686" s="37"/>
      <c r="D686" s="37"/>
      <c r="E686" s="34"/>
      <c r="F686" s="34"/>
      <c r="G686" s="34"/>
      <c r="H686" s="38"/>
      <c r="I686" s="38"/>
      <c r="J686" s="38"/>
      <c r="K686" s="38"/>
    </row>
    <row r="687" spans="1:11" ht="15.75" customHeight="1">
      <c r="A687" s="37"/>
      <c r="B687" s="37"/>
      <c r="D687" s="37"/>
      <c r="E687" s="34"/>
      <c r="F687" s="34"/>
      <c r="G687" s="34"/>
      <c r="H687" s="38"/>
      <c r="I687" s="38"/>
      <c r="J687" s="38"/>
      <c r="K687" s="38"/>
    </row>
    <row r="688" spans="1:11" ht="15.75" customHeight="1">
      <c r="A688" s="37"/>
      <c r="B688" s="37"/>
      <c r="D688" s="37"/>
      <c r="E688" s="34"/>
      <c r="F688" s="34"/>
      <c r="G688" s="34"/>
      <c r="H688" s="38"/>
      <c r="I688" s="38"/>
      <c r="J688" s="38"/>
      <c r="K688" s="38"/>
    </row>
    <row r="689" spans="1:11" ht="15.75" customHeight="1">
      <c r="A689" s="37"/>
      <c r="B689" s="37"/>
      <c r="D689" s="37"/>
      <c r="E689" s="34"/>
      <c r="F689" s="34"/>
      <c r="G689" s="34"/>
      <c r="H689" s="38"/>
      <c r="I689" s="38"/>
      <c r="J689" s="38"/>
      <c r="K689" s="38"/>
    </row>
    <row r="690" spans="1:11" ht="15.75" customHeight="1">
      <c r="A690" s="37"/>
      <c r="B690" s="37"/>
      <c r="D690" s="37"/>
      <c r="E690" s="34"/>
      <c r="F690" s="34"/>
      <c r="G690" s="34"/>
      <c r="H690" s="38"/>
      <c r="I690" s="38"/>
      <c r="J690" s="38"/>
      <c r="K690" s="38"/>
    </row>
    <row r="691" spans="1:11" ht="15.75" customHeight="1">
      <c r="A691" s="37"/>
      <c r="B691" s="37"/>
      <c r="D691" s="37"/>
      <c r="E691" s="34"/>
      <c r="F691" s="34"/>
      <c r="G691" s="34"/>
      <c r="H691" s="38"/>
      <c r="I691" s="38"/>
      <c r="J691" s="38"/>
      <c r="K691" s="38"/>
    </row>
    <row r="692" spans="1:11" ht="15.75" customHeight="1">
      <c r="A692" s="37"/>
      <c r="B692" s="37"/>
      <c r="D692" s="37"/>
      <c r="E692" s="34"/>
      <c r="F692" s="34"/>
      <c r="G692" s="34"/>
      <c r="H692" s="38"/>
      <c r="I692" s="38"/>
      <c r="J692" s="38"/>
      <c r="K692" s="38"/>
    </row>
    <row r="693" spans="1:11" ht="15.75" customHeight="1">
      <c r="A693" s="37"/>
      <c r="B693" s="37"/>
      <c r="D693" s="37"/>
      <c r="E693" s="34"/>
      <c r="F693" s="34"/>
      <c r="G693" s="34"/>
      <c r="H693" s="38"/>
      <c r="I693" s="38"/>
      <c r="J693" s="38"/>
      <c r="K693" s="38"/>
    </row>
    <row r="694" spans="1:11" ht="15.75" customHeight="1">
      <c r="A694" s="37"/>
      <c r="B694" s="37"/>
      <c r="D694" s="37"/>
      <c r="E694" s="34"/>
      <c r="F694" s="34"/>
      <c r="G694" s="34"/>
      <c r="H694" s="38"/>
      <c r="I694" s="38"/>
      <c r="J694" s="38"/>
      <c r="K694" s="38"/>
    </row>
    <row r="695" spans="1:11" ht="15.75" customHeight="1">
      <c r="A695" s="37"/>
      <c r="B695" s="37"/>
      <c r="D695" s="37"/>
      <c r="E695" s="34"/>
      <c r="F695" s="34"/>
      <c r="G695" s="34"/>
      <c r="H695" s="38"/>
      <c r="I695" s="38"/>
      <c r="J695" s="38"/>
      <c r="K695" s="38"/>
    </row>
    <row r="696" spans="1:11" ht="15.75" customHeight="1">
      <c r="A696" s="37"/>
      <c r="B696" s="37"/>
      <c r="D696" s="37"/>
      <c r="E696" s="34"/>
      <c r="F696" s="34"/>
      <c r="G696" s="34"/>
      <c r="H696" s="38"/>
      <c r="I696" s="38"/>
      <c r="J696" s="38"/>
      <c r="K696" s="38"/>
    </row>
    <row r="697" spans="1:11" ht="15.75" customHeight="1">
      <c r="A697" s="37"/>
      <c r="B697" s="37"/>
      <c r="D697" s="37"/>
      <c r="E697" s="34"/>
      <c r="F697" s="34"/>
      <c r="G697" s="34"/>
      <c r="H697" s="38"/>
      <c r="I697" s="38"/>
      <c r="J697" s="38"/>
      <c r="K697" s="38"/>
    </row>
    <row r="698" spans="1:11" ht="15.75" customHeight="1">
      <c r="A698" s="37"/>
      <c r="B698" s="37"/>
      <c r="D698" s="37"/>
      <c r="E698" s="34"/>
      <c r="F698" s="34"/>
      <c r="G698" s="34"/>
      <c r="H698" s="38"/>
      <c r="I698" s="38"/>
      <c r="J698" s="38"/>
      <c r="K698" s="38"/>
    </row>
    <row r="699" spans="1:11" ht="15.75" customHeight="1">
      <c r="A699" s="37"/>
      <c r="B699" s="37"/>
      <c r="D699" s="37"/>
      <c r="E699" s="34"/>
      <c r="F699" s="34"/>
      <c r="G699" s="34"/>
      <c r="H699" s="38"/>
      <c r="I699" s="38"/>
      <c r="J699" s="38"/>
      <c r="K699" s="38"/>
    </row>
    <row r="700" spans="1:11" ht="15.75" customHeight="1">
      <c r="A700" s="37"/>
      <c r="B700" s="37"/>
      <c r="D700" s="37"/>
      <c r="E700" s="34"/>
      <c r="F700" s="34"/>
      <c r="G700" s="34"/>
      <c r="H700" s="38"/>
      <c r="I700" s="38"/>
      <c r="J700" s="38"/>
      <c r="K700" s="38"/>
    </row>
    <row r="701" spans="1:11" ht="15.75" customHeight="1">
      <c r="A701" s="37"/>
      <c r="B701" s="37"/>
      <c r="D701" s="37"/>
      <c r="E701" s="34"/>
      <c r="F701" s="34"/>
      <c r="G701" s="34"/>
      <c r="H701" s="38"/>
      <c r="I701" s="38"/>
      <c r="J701" s="38"/>
      <c r="K701" s="38"/>
    </row>
    <row r="702" spans="1:11" ht="15.75" customHeight="1">
      <c r="A702" s="37"/>
      <c r="B702" s="37"/>
      <c r="D702" s="37"/>
      <c r="E702" s="34"/>
      <c r="F702" s="34"/>
      <c r="G702" s="34"/>
      <c r="H702" s="38"/>
      <c r="I702" s="38"/>
      <c r="J702" s="38"/>
      <c r="K702" s="38"/>
    </row>
    <row r="703" spans="1:11" ht="15.75" customHeight="1">
      <c r="A703" s="37"/>
      <c r="B703" s="37"/>
      <c r="D703" s="37"/>
      <c r="E703" s="34"/>
      <c r="F703" s="34"/>
      <c r="G703" s="34"/>
      <c r="H703" s="38"/>
      <c r="I703" s="38"/>
      <c r="J703" s="38"/>
      <c r="K703" s="38"/>
    </row>
    <row r="704" spans="1:11" ht="15.75" customHeight="1">
      <c r="A704" s="37"/>
      <c r="B704" s="37"/>
      <c r="D704" s="37"/>
      <c r="E704" s="34"/>
      <c r="F704" s="34"/>
      <c r="G704" s="34"/>
      <c r="H704" s="38"/>
      <c r="I704" s="38"/>
      <c r="J704" s="38"/>
      <c r="K704" s="38"/>
    </row>
    <row r="705" spans="1:11" ht="15.75" customHeight="1">
      <c r="A705" s="37"/>
      <c r="B705" s="37"/>
      <c r="D705" s="37"/>
      <c r="E705" s="34"/>
      <c r="F705" s="34"/>
      <c r="G705" s="34"/>
      <c r="H705" s="38"/>
      <c r="I705" s="38"/>
      <c r="J705" s="38"/>
      <c r="K705" s="38"/>
    </row>
    <row r="706" spans="1:11" ht="15.75" customHeight="1">
      <c r="A706" s="37"/>
      <c r="B706" s="37"/>
      <c r="D706" s="37"/>
      <c r="E706" s="34"/>
      <c r="F706" s="34"/>
      <c r="G706" s="34"/>
      <c r="H706" s="38"/>
      <c r="I706" s="38"/>
      <c r="J706" s="38"/>
      <c r="K706" s="38"/>
    </row>
    <row r="707" spans="1:11" ht="15.75" customHeight="1">
      <c r="A707" s="37"/>
      <c r="B707" s="37"/>
      <c r="D707" s="37"/>
      <c r="E707" s="34"/>
      <c r="F707" s="34"/>
      <c r="G707" s="34"/>
      <c r="H707" s="38"/>
      <c r="I707" s="38"/>
      <c r="J707" s="38"/>
      <c r="K707" s="38"/>
    </row>
    <row r="708" spans="1:11" ht="15.75" customHeight="1">
      <c r="A708" s="37"/>
      <c r="B708" s="37"/>
      <c r="D708" s="37"/>
      <c r="E708" s="34"/>
      <c r="F708" s="34"/>
      <c r="G708" s="34"/>
      <c r="H708" s="38"/>
      <c r="I708" s="38"/>
      <c r="J708" s="38"/>
      <c r="K708" s="38"/>
    </row>
    <row r="709" spans="1:11" ht="15.75" customHeight="1">
      <c r="A709" s="37"/>
      <c r="B709" s="37"/>
      <c r="D709" s="37"/>
      <c r="E709" s="34"/>
      <c r="F709" s="34"/>
      <c r="G709" s="34"/>
      <c r="H709" s="38"/>
      <c r="I709" s="38"/>
      <c r="J709" s="38"/>
      <c r="K709" s="38"/>
    </row>
    <row r="710" spans="1:11" ht="15.75" customHeight="1">
      <c r="A710" s="37"/>
      <c r="B710" s="37"/>
      <c r="D710" s="37"/>
      <c r="E710" s="34"/>
      <c r="F710" s="34"/>
      <c r="G710" s="34"/>
      <c r="H710" s="38"/>
      <c r="I710" s="38"/>
      <c r="J710" s="38"/>
      <c r="K710" s="38"/>
    </row>
    <row r="711" spans="1:11" ht="15.75" customHeight="1">
      <c r="A711" s="37"/>
      <c r="B711" s="37"/>
      <c r="D711" s="37"/>
      <c r="E711" s="34"/>
      <c r="F711" s="34"/>
      <c r="G711" s="34"/>
      <c r="H711" s="38"/>
      <c r="I711" s="38"/>
      <c r="J711" s="38"/>
      <c r="K711" s="38"/>
    </row>
    <row r="712" spans="1:11" ht="15.75" customHeight="1">
      <c r="A712" s="37"/>
      <c r="B712" s="37"/>
      <c r="D712" s="37"/>
      <c r="E712" s="34"/>
      <c r="F712" s="34"/>
      <c r="G712" s="34"/>
      <c r="H712" s="38"/>
      <c r="I712" s="38"/>
      <c r="J712" s="38"/>
      <c r="K712" s="38"/>
    </row>
    <row r="713" spans="1:11" ht="15.75" customHeight="1">
      <c r="A713" s="37"/>
      <c r="B713" s="37"/>
      <c r="D713" s="37"/>
      <c r="E713" s="34"/>
      <c r="F713" s="34"/>
      <c r="G713" s="34"/>
      <c r="H713" s="38"/>
      <c r="I713" s="38"/>
      <c r="J713" s="38"/>
      <c r="K713" s="38"/>
    </row>
    <row r="714" spans="1:11" ht="15.75" customHeight="1">
      <c r="A714" s="37"/>
      <c r="B714" s="37"/>
      <c r="D714" s="37"/>
      <c r="E714" s="34"/>
      <c r="F714" s="34"/>
      <c r="G714" s="34"/>
      <c r="H714" s="38"/>
      <c r="I714" s="38"/>
      <c r="J714" s="38"/>
      <c r="K714" s="38"/>
    </row>
    <row r="715" spans="1:11" ht="15.75" customHeight="1">
      <c r="A715" s="37"/>
      <c r="B715" s="37"/>
      <c r="D715" s="37"/>
      <c r="E715" s="34"/>
      <c r="F715" s="34"/>
      <c r="G715" s="34"/>
      <c r="H715" s="38"/>
      <c r="I715" s="38"/>
      <c r="J715" s="38"/>
      <c r="K715" s="38"/>
    </row>
    <row r="716" spans="1:11" ht="15.75" customHeight="1">
      <c r="A716" s="37"/>
      <c r="B716" s="37"/>
      <c r="D716" s="37"/>
      <c r="E716" s="34"/>
      <c r="F716" s="34"/>
      <c r="G716" s="34"/>
      <c r="H716" s="38"/>
      <c r="I716" s="38"/>
      <c r="J716" s="38"/>
      <c r="K716" s="38"/>
    </row>
    <row r="717" spans="1:11" ht="15.75" customHeight="1">
      <c r="A717" s="37"/>
      <c r="B717" s="37"/>
      <c r="D717" s="37"/>
      <c r="E717" s="34"/>
      <c r="F717" s="34"/>
      <c r="G717" s="34"/>
      <c r="H717" s="38"/>
      <c r="I717" s="38"/>
      <c r="J717" s="38"/>
      <c r="K717" s="38"/>
    </row>
    <row r="718" spans="1:11" ht="15.75" customHeight="1">
      <c r="A718" s="37"/>
      <c r="B718" s="37"/>
      <c r="D718" s="37"/>
      <c r="E718" s="34"/>
      <c r="F718" s="34"/>
      <c r="G718" s="34"/>
      <c r="H718" s="38"/>
      <c r="I718" s="38"/>
      <c r="J718" s="38"/>
      <c r="K718" s="38"/>
    </row>
    <row r="719" spans="1:11" ht="15.75" customHeight="1">
      <c r="A719" s="37"/>
      <c r="B719" s="37"/>
      <c r="D719" s="37"/>
      <c r="E719" s="34"/>
      <c r="F719" s="34"/>
      <c r="G719" s="34"/>
      <c r="H719" s="38"/>
      <c r="I719" s="38"/>
      <c r="J719" s="38"/>
      <c r="K719" s="38"/>
    </row>
    <row r="720" spans="1:11" ht="15.75" customHeight="1">
      <c r="A720" s="37"/>
      <c r="B720" s="37"/>
      <c r="D720" s="37"/>
      <c r="E720" s="34"/>
      <c r="F720" s="34"/>
      <c r="G720" s="34"/>
      <c r="H720" s="38"/>
      <c r="I720" s="38"/>
      <c r="J720" s="38"/>
      <c r="K720" s="38"/>
    </row>
    <row r="721" spans="1:11" ht="15.75" customHeight="1">
      <c r="A721" s="37"/>
      <c r="B721" s="37"/>
      <c r="D721" s="37"/>
      <c r="E721" s="34"/>
      <c r="F721" s="34"/>
      <c r="G721" s="34"/>
      <c r="H721" s="38"/>
      <c r="I721" s="38"/>
      <c r="J721" s="38"/>
      <c r="K721" s="38"/>
    </row>
    <row r="722" spans="1:11" ht="15.75" customHeight="1">
      <c r="A722" s="37"/>
      <c r="B722" s="37"/>
      <c r="D722" s="37"/>
      <c r="E722" s="34"/>
      <c r="F722" s="34"/>
      <c r="G722" s="34"/>
      <c r="H722" s="38"/>
      <c r="I722" s="38"/>
      <c r="J722" s="38"/>
      <c r="K722" s="38"/>
    </row>
    <row r="723" spans="1:11" ht="15.75" customHeight="1">
      <c r="A723" s="37"/>
      <c r="B723" s="37"/>
      <c r="D723" s="37"/>
      <c r="E723" s="34"/>
      <c r="F723" s="34"/>
      <c r="G723" s="34"/>
      <c r="H723" s="38"/>
      <c r="I723" s="38"/>
      <c r="J723" s="38"/>
      <c r="K723" s="38"/>
    </row>
    <row r="724" spans="1:11" ht="15.75" customHeight="1">
      <c r="A724" s="37"/>
      <c r="B724" s="37"/>
      <c r="D724" s="37"/>
      <c r="E724" s="34"/>
      <c r="F724" s="34"/>
      <c r="G724" s="34"/>
      <c r="H724" s="38"/>
      <c r="I724" s="38"/>
      <c r="J724" s="38"/>
      <c r="K724" s="38"/>
    </row>
    <row r="725" spans="1:11" ht="15.75" customHeight="1">
      <c r="A725" s="37"/>
      <c r="B725" s="37"/>
      <c r="D725" s="37"/>
      <c r="E725" s="34"/>
      <c r="F725" s="34"/>
      <c r="G725" s="34"/>
      <c r="H725" s="38"/>
      <c r="I725" s="38"/>
      <c r="J725" s="38"/>
      <c r="K725" s="38"/>
    </row>
    <row r="726" spans="1:11" ht="15.75" customHeight="1">
      <c r="A726" s="37"/>
      <c r="B726" s="37"/>
      <c r="D726" s="37"/>
      <c r="E726" s="34"/>
      <c r="F726" s="34"/>
      <c r="G726" s="34"/>
      <c r="H726" s="38"/>
      <c r="I726" s="38"/>
      <c r="J726" s="38"/>
      <c r="K726" s="38"/>
    </row>
    <row r="727" spans="1:11" ht="15.75" customHeight="1">
      <c r="A727" s="37"/>
      <c r="B727" s="37"/>
      <c r="D727" s="37"/>
      <c r="E727" s="34"/>
      <c r="F727" s="34"/>
      <c r="G727" s="34"/>
      <c r="H727" s="38"/>
      <c r="I727" s="38"/>
      <c r="J727" s="38"/>
      <c r="K727" s="38"/>
    </row>
    <row r="728" spans="1:11" ht="15.75" customHeight="1">
      <c r="A728" s="37"/>
      <c r="B728" s="37"/>
      <c r="D728" s="37"/>
      <c r="E728" s="34"/>
      <c r="F728" s="34"/>
      <c r="G728" s="34"/>
      <c r="H728" s="38"/>
      <c r="I728" s="38"/>
      <c r="J728" s="38"/>
      <c r="K728" s="38"/>
    </row>
    <row r="729" spans="1:11" ht="15.75" customHeight="1">
      <c r="A729" s="37"/>
      <c r="B729" s="37"/>
      <c r="D729" s="37"/>
      <c r="E729" s="34"/>
      <c r="F729" s="34"/>
      <c r="G729" s="34"/>
      <c r="H729" s="38"/>
      <c r="I729" s="38"/>
      <c r="J729" s="38"/>
      <c r="K729" s="38"/>
    </row>
    <row r="730" spans="1:11" ht="15.75" customHeight="1">
      <c r="A730" s="37"/>
      <c r="B730" s="37"/>
      <c r="D730" s="37"/>
      <c r="E730" s="34"/>
      <c r="F730" s="34"/>
      <c r="G730" s="34"/>
      <c r="H730" s="38"/>
      <c r="I730" s="38"/>
      <c r="J730" s="38"/>
      <c r="K730" s="38"/>
    </row>
    <row r="731" spans="1:11" ht="15.75" customHeight="1">
      <c r="A731" s="37"/>
      <c r="B731" s="37"/>
      <c r="D731" s="37"/>
      <c r="E731" s="34"/>
      <c r="F731" s="34"/>
      <c r="G731" s="34"/>
      <c r="H731" s="38"/>
      <c r="I731" s="38"/>
      <c r="J731" s="38"/>
      <c r="K731" s="38"/>
    </row>
    <row r="732" spans="1:11" ht="15.75" customHeight="1">
      <c r="A732" s="37"/>
      <c r="B732" s="37"/>
      <c r="D732" s="37"/>
      <c r="E732" s="34"/>
      <c r="F732" s="34"/>
      <c r="G732" s="34"/>
      <c r="H732" s="38"/>
      <c r="I732" s="38"/>
      <c r="J732" s="38"/>
      <c r="K732" s="38"/>
    </row>
    <row r="733" spans="1:11" ht="15.75" customHeight="1">
      <c r="A733" s="37"/>
      <c r="B733" s="37"/>
      <c r="D733" s="37"/>
      <c r="E733" s="34"/>
      <c r="F733" s="34"/>
      <c r="G733" s="34"/>
      <c r="H733" s="38"/>
      <c r="I733" s="38"/>
      <c r="J733" s="38"/>
      <c r="K733" s="38"/>
    </row>
    <row r="734" spans="1:11" ht="15.75" customHeight="1">
      <c r="A734" s="37"/>
      <c r="B734" s="37"/>
      <c r="D734" s="37"/>
      <c r="E734" s="34"/>
      <c r="F734" s="34"/>
      <c r="G734" s="34"/>
      <c r="H734" s="38"/>
      <c r="I734" s="38"/>
      <c r="J734" s="38"/>
      <c r="K734" s="38"/>
    </row>
    <row r="735" spans="1:11" ht="15.75" customHeight="1">
      <c r="A735" s="37"/>
      <c r="B735" s="37"/>
      <c r="D735" s="37"/>
      <c r="E735" s="34"/>
      <c r="F735" s="34"/>
      <c r="G735" s="34"/>
      <c r="H735" s="38"/>
      <c r="I735" s="38"/>
      <c r="J735" s="38"/>
      <c r="K735" s="38"/>
    </row>
    <row r="736" spans="1:11" ht="15.75" customHeight="1">
      <c r="A736" s="37"/>
      <c r="B736" s="37"/>
      <c r="D736" s="37"/>
      <c r="E736" s="34"/>
      <c r="F736" s="34"/>
      <c r="G736" s="34"/>
      <c r="H736" s="38"/>
      <c r="I736" s="38"/>
      <c r="J736" s="38"/>
      <c r="K736" s="38"/>
    </row>
    <row r="737" spans="1:11" ht="15.75" customHeight="1">
      <c r="A737" s="37"/>
      <c r="B737" s="37"/>
      <c r="D737" s="37"/>
      <c r="E737" s="34"/>
      <c r="F737" s="34"/>
      <c r="G737" s="34"/>
      <c r="H737" s="38"/>
      <c r="I737" s="38"/>
      <c r="J737" s="38"/>
      <c r="K737" s="38"/>
    </row>
    <row r="738" spans="1:11" ht="15.75" customHeight="1">
      <c r="A738" s="37"/>
      <c r="B738" s="37"/>
      <c r="D738" s="37"/>
      <c r="E738" s="34"/>
      <c r="F738" s="34"/>
      <c r="G738" s="34"/>
      <c r="H738" s="38"/>
      <c r="I738" s="38"/>
      <c r="J738" s="38"/>
      <c r="K738" s="38"/>
    </row>
    <row r="739" spans="1:11" ht="15.75" customHeight="1">
      <c r="A739" s="37"/>
      <c r="B739" s="37"/>
      <c r="D739" s="37"/>
      <c r="E739" s="34"/>
      <c r="F739" s="34"/>
      <c r="G739" s="34"/>
      <c r="H739" s="38"/>
      <c r="I739" s="38"/>
      <c r="J739" s="38"/>
      <c r="K739" s="38"/>
    </row>
    <row r="740" spans="1:11" ht="15.75" customHeight="1">
      <c r="A740" s="37"/>
      <c r="B740" s="37"/>
      <c r="D740" s="37"/>
      <c r="E740" s="34"/>
      <c r="F740" s="34"/>
      <c r="G740" s="34"/>
      <c r="H740" s="38"/>
      <c r="I740" s="38"/>
      <c r="J740" s="38"/>
      <c r="K740" s="38"/>
    </row>
    <row r="741" spans="1:11" ht="15.75" customHeight="1">
      <c r="A741" s="37"/>
      <c r="B741" s="37"/>
      <c r="D741" s="37"/>
      <c r="E741" s="34"/>
      <c r="F741" s="34"/>
      <c r="G741" s="34"/>
      <c r="H741" s="38"/>
      <c r="I741" s="38"/>
      <c r="J741" s="38"/>
      <c r="K741" s="38"/>
    </row>
    <row r="742" spans="1:11" ht="15.75" customHeight="1">
      <c r="A742" s="37"/>
      <c r="B742" s="37"/>
      <c r="D742" s="37"/>
      <c r="E742" s="34"/>
      <c r="F742" s="34"/>
      <c r="G742" s="34"/>
      <c r="H742" s="38"/>
      <c r="I742" s="38"/>
      <c r="J742" s="38"/>
      <c r="K742" s="38"/>
    </row>
    <row r="743" spans="1:11" ht="15.75" customHeight="1">
      <c r="A743" s="37"/>
      <c r="B743" s="37"/>
      <c r="D743" s="37"/>
      <c r="E743" s="34"/>
      <c r="F743" s="34"/>
      <c r="G743" s="34"/>
      <c r="H743" s="38"/>
      <c r="I743" s="38"/>
      <c r="J743" s="38"/>
      <c r="K743" s="38"/>
    </row>
    <row r="744" spans="1:11" ht="15.75" customHeight="1">
      <c r="A744" s="37"/>
      <c r="B744" s="37"/>
      <c r="D744" s="37"/>
      <c r="E744" s="34"/>
      <c r="F744" s="34"/>
      <c r="G744" s="34"/>
      <c r="H744" s="38"/>
      <c r="I744" s="38"/>
      <c r="J744" s="38"/>
      <c r="K744" s="38"/>
    </row>
    <row r="745" spans="1:11" ht="15.75" customHeight="1">
      <c r="A745" s="37"/>
      <c r="B745" s="37"/>
      <c r="D745" s="37"/>
      <c r="E745" s="34"/>
      <c r="F745" s="34"/>
      <c r="G745" s="34"/>
      <c r="H745" s="38"/>
      <c r="I745" s="38"/>
      <c r="J745" s="38"/>
      <c r="K745" s="38"/>
    </row>
    <row r="746" spans="1:11" ht="15.75" customHeight="1">
      <c r="A746" s="37"/>
      <c r="B746" s="37"/>
      <c r="D746" s="37"/>
      <c r="E746" s="34"/>
      <c r="F746" s="34"/>
      <c r="G746" s="34"/>
      <c r="H746" s="38"/>
      <c r="I746" s="38"/>
      <c r="J746" s="38"/>
      <c r="K746" s="38"/>
    </row>
    <row r="747" spans="1:11" ht="15.75" customHeight="1">
      <c r="A747" s="37"/>
      <c r="B747" s="37"/>
      <c r="D747" s="37"/>
      <c r="E747" s="34"/>
      <c r="F747" s="34"/>
      <c r="G747" s="34"/>
      <c r="H747" s="38"/>
      <c r="I747" s="38"/>
      <c r="J747" s="38"/>
      <c r="K747" s="38"/>
    </row>
    <row r="748" spans="1:11" ht="15.75" customHeight="1">
      <c r="A748" s="37"/>
      <c r="B748" s="37"/>
      <c r="D748" s="37"/>
      <c r="E748" s="34"/>
      <c r="F748" s="34"/>
      <c r="G748" s="34"/>
      <c r="H748" s="38"/>
      <c r="I748" s="38"/>
      <c r="J748" s="38"/>
      <c r="K748" s="38"/>
    </row>
    <row r="749" spans="1:11" ht="15.75" customHeight="1">
      <c r="A749" s="37"/>
      <c r="B749" s="37"/>
      <c r="D749" s="37"/>
      <c r="E749" s="34"/>
      <c r="F749" s="34"/>
      <c r="G749" s="34"/>
      <c r="H749" s="38"/>
      <c r="I749" s="38"/>
      <c r="J749" s="38"/>
      <c r="K749" s="38"/>
    </row>
    <row r="750" spans="1:11" ht="15.75" customHeight="1">
      <c r="A750" s="37"/>
      <c r="B750" s="37"/>
      <c r="D750" s="37"/>
      <c r="E750" s="34"/>
      <c r="F750" s="34"/>
      <c r="G750" s="34"/>
      <c r="H750" s="38"/>
      <c r="I750" s="38"/>
      <c r="J750" s="38"/>
      <c r="K750" s="38"/>
    </row>
    <row r="751" spans="1:11" ht="15.75" customHeight="1">
      <c r="A751" s="37"/>
      <c r="B751" s="37"/>
      <c r="D751" s="37"/>
      <c r="E751" s="34"/>
      <c r="F751" s="34"/>
      <c r="G751" s="34"/>
      <c r="H751" s="38"/>
      <c r="I751" s="38"/>
      <c r="J751" s="38"/>
      <c r="K751" s="38"/>
    </row>
    <row r="752" spans="1:11" ht="15.75" customHeight="1">
      <c r="A752" s="37"/>
      <c r="B752" s="37"/>
      <c r="D752" s="37"/>
      <c r="E752" s="34"/>
      <c r="F752" s="34"/>
      <c r="G752" s="34"/>
      <c r="H752" s="38"/>
      <c r="I752" s="38"/>
      <c r="J752" s="38"/>
      <c r="K752" s="38"/>
    </row>
    <row r="753" spans="1:11" ht="15.75" customHeight="1">
      <c r="A753" s="37"/>
      <c r="B753" s="37"/>
      <c r="D753" s="37"/>
      <c r="E753" s="34"/>
      <c r="F753" s="34"/>
      <c r="G753" s="34"/>
      <c r="H753" s="38"/>
      <c r="I753" s="38"/>
      <c r="J753" s="38"/>
      <c r="K753" s="38"/>
    </row>
    <row r="754" spans="1:11" ht="15.75" customHeight="1">
      <c r="A754" s="37"/>
      <c r="B754" s="37"/>
      <c r="D754" s="37"/>
      <c r="E754" s="34"/>
      <c r="F754" s="34"/>
      <c r="G754" s="34"/>
      <c r="H754" s="38"/>
      <c r="I754" s="38"/>
      <c r="J754" s="38"/>
      <c r="K754" s="38"/>
    </row>
    <row r="755" spans="1:11" ht="15.75" customHeight="1">
      <c r="A755" s="37"/>
      <c r="B755" s="37"/>
      <c r="D755" s="37"/>
      <c r="E755" s="34"/>
      <c r="F755" s="34"/>
      <c r="G755" s="34"/>
      <c r="H755" s="38"/>
      <c r="I755" s="38"/>
      <c r="J755" s="38"/>
      <c r="K755" s="38"/>
    </row>
    <row r="756" spans="1:11" ht="15.75" customHeight="1">
      <c r="A756" s="37"/>
      <c r="B756" s="37"/>
      <c r="D756" s="37"/>
      <c r="E756" s="34"/>
      <c r="F756" s="34"/>
      <c r="G756" s="34"/>
      <c r="H756" s="38"/>
      <c r="I756" s="38"/>
      <c r="J756" s="38"/>
      <c r="K756" s="38"/>
    </row>
    <row r="757" spans="1:11" ht="15.75" customHeight="1">
      <c r="A757" s="37"/>
      <c r="B757" s="37"/>
      <c r="D757" s="37"/>
      <c r="E757" s="34"/>
      <c r="F757" s="34"/>
      <c r="G757" s="34"/>
      <c r="H757" s="38"/>
      <c r="I757" s="38"/>
      <c r="J757" s="38"/>
      <c r="K757" s="38"/>
    </row>
    <row r="758" spans="1:11" ht="15.75" customHeight="1">
      <c r="A758" s="37"/>
      <c r="B758" s="37"/>
      <c r="D758" s="37"/>
      <c r="E758" s="34"/>
      <c r="F758" s="34"/>
      <c r="G758" s="34"/>
      <c r="H758" s="38"/>
      <c r="I758" s="38"/>
      <c r="J758" s="38"/>
      <c r="K758" s="38"/>
    </row>
    <row r="759" spans="1:11" ht="15.75" customHeight="1">
      <c r="A759" s="37"/>
      <c r="B759" s="37"/>
      <c r="D759" s="37"/>
      <c r="E759" s="34"/>
      <c r="F759" s="34"/>
      <c r="G759" s="34"/>
      <c r="H759" s="38"/>
      <c r="I759" s="38"/>
      <c r="J759" s="38"/>
      <c r="K759" s="38"/>
    </row>
    <row r="760" spans="1:11" ht="15.75" customHeight="1">
      <c r="A760" s="37"/>
      <c r="B760" s="37"/>
      <c r="D760" s="37"/>
      <c r="E760" s="34"/>
      <c r="F760" s="34"/>
      <c r="G760" s="34"/>
      <c r="H760" s="38"/>
      <c r="I760" s="38"/>
      <c r="J760" s="38"/>
      <c r="K760" s="38"/>
    </row>
    <row r="761" spans="1:11" ht="15.75" customHeight="1">
      <c r="A761" s="37"/>
      <c r="B761" s="37"/>
      <c r="D761" s="37"/>
      <c r="E761" s="34"/>
      <c r="F761" s="34"/>
      <c r="G761" s="34"/>
      <c r="H761" s="38"/>
      <c r="I761" s="38"/>
      <c r="J761" s="38"/>
      <c r="K761" s="38"/>
    </row>
    <row r="762" spans="1:11" ht="15.75" customHeight="1">
      <c r="A762" s="37"/>
      <c r="B762" s="37"/>
      <c r="D762" s="37"/>
      <c r="E762" s="34"/>
      <c r="F762" s="34"/>
      <c r="G762" s="34"/>
      <c r="H762" s="38"/>
      <c r="I762" s="38"/>
      <c r="J762" s="38"/>
      <c r="K762" s="38"/>
    </row>
    <row r="763" spans="1:11" ht="15.75" customHeight="1">
      <c r="A763" s="37"/>
      <c r="B763" s="37"/>
      <c r="D763" s="37"/>
      <c r="E763" s="34"/>
      <c r="F763" s="34"/>
      <c r="G763" s="34"/>
      <c r="H763" s="38"/>
      <c r="I763" s="38"/>
      <c r="J763" s="38"/>
      <c r="K763" s="38"/>
    </row>
    <row r="764" spans="1:11" ht="15.75" customHeight="1">
      <c r="A764" s="37"/>
      <c r="B764" s="37"/>
      <c r="D764" s="37"/>
      <c r="E764" s="34"/>
      <c r="F764" s="34"/>
      <c r="G764" s="34"/>
      <c r="H764" s="38"/>
      <c r="I764" s="38"/>
      <c r="J764" s="38"/>
      <c r="K764" s="38"/>
    </row>
    <row r="765" spans="1:11" ht="15.75" customHeight="1">
      <c r="A765" s="37"/>
      <c r="B765" s="37"/>
      <c r="D765" s="37"/>
      <c r="E765" s="34"/>
      <c r="F765" s="34"/>
      <c r="G765" s="34"/>
      <c r="H765" s="38"/>
      <c r="I765" s="38"/>
      <c r="J765" s="38"/>
      <c r="K765" s="38"/>
    </row>
    <row r="766" spans="1:11" ht="15.75" customHeight="1">
      <c r="A766" s="37"/>
      <c r="B766" s="37"/>
      <c r="D766" s="37"/>
      <c r="E766" s="34"/>
      <c r="F766" s="34"/>
      <c r="G766" s="34"/>
      <c r="H766" s="38"/>
      <c r="I766" s="38"/>
      <c r="J766" s="38"/>
      <c r="K766" s="38"/>
    </row>
    <row r="767" spans="1:11" ht="15.75" customHeight="1">
      <c r="A767" s="37"/>
      <c r="B767" s="37"/>
      <c r="D767" s="37"/>
      <c r="E767" s="34"/>
      <c r="F767" s="34"/>
      <c r="G767" s="34"/>
      <c r="H767" s="38"/>
      <c r="I767" s="38"/>
      <c r="J767" s="38"/>
      <c r="K767" s="38"/>
    </row>
    <row r="768" spans="1:11" ht="15.75" customHeight="1">
      <c r="A768" s="37"/>
      <c r="B768" s="37"/>
      <c r="D768" s="37"/>
      <c r="E768" s="34"/>
      <c r="F768" s="34"/>
      <c r="G768" s="34"/>
      <c r="H768" s="38"/>
      <c r="I768" s="38"/>
      <c r="J768" s="38"/>
      <c r="K768" s="38"/>
    </row>
    <row r="769" spans="1:11" ht="15.75" customHeight="1">
      <c r="A769" s="37"/>
      <c r="B769" s="37"/>
      <c r="D769" s="37"/>
      <c r="E769" s="34"/>
      <c r="F769" s="34"/>
      <c r="G769" s="34"/>
      <c r="H769" s="38"/>
      <c r="I769" s="38"/>
      <c r="J769" s="38"/>
      <c r="K769" s="38"/>
    </row>
    <row r="770" spans="1:11" ht="15.75" customHeight="1">
      <c r="A770" s="37"/>
      <c r="B770" s="37"/>
      <c r="D770" s="37"/>
      <c r="E770" s="34"/>
      <c r="F770" s="34"/>
      <c r="G770" s="34"/>
      <c r="H770" s="38"/>
      <c r="I770" s="38"/>
      <c r="J770" s="38"/>
      <c r="K770" s="38"/>
    </row>
    <row r="771" spans="1:11" ht="15.75" customHeight="1">
      <c r="A771" s="37"/>
      <c r="B771" s="37"/>
      <c r="D771" s="37"/>
      <c r="E771" s="34"/>
      <c r="F771" s="34"/>
      <c r="G771" s="34"/>
      <c r="H771" s="38"/>
      <c r="I771" s="38"/>
      <c r="J771" s="38"/>
      <c r="K771" s="38"/>
    </row>
    <row r="772" spans="1:11" ht="15.75" customHeight="1">
      <c r="A772" s="37"/>
      <c r="B772" s="37"/>
      <c r="D772" s="37"/>
      <c r="E772" s="34"/>
      <c r="F772" s="34"/>
      <c r="G772" s="34"/>
      <c r="H772" s="38"/>
      <c r="I772" s="38"/>
      <c r="J772" s="38"/>
      <c r="K772" s="38"/>
    </row>
    <row r="773" spans="1:11" ht="15.75" customHeight="1">
      <c r="A773" s="37"/>
      <c r="B773" s="37"/>
      <c r="D773" s="37"/>
      <c r="E773" s="34"/>
      <c r="F773" s="34"/>
      <c r="G773" s="34"/>
      <c r="H773" s="38"/>
      <c r="I773" s="38"/>
      <c r="J773" s="38"/>
      <c r="K773" s="38"/>
    </row>
    <row r="774" spans="1:11" ht="15.75" customHeight="1">
      <c r="A774" s="37"/>
      <c r="B774" s="37"/>
      <c r="D774" s="37"/>
      <c r="E774" s="34"/>
      <c r="F774" s="34"/>
      <c r="G774" s="34"/>
      <c r="H774" s="38"/>
      <c r="I774" s="38"/>
      <c r="J774" s="38"/>
      <c r="K774" s="38"/>
    </row>
    <row r="775" spans="1:11" ht="15.75" customHeight="1">
      <c r="A775" s="37"/>
      <c r="B775" s="37"/>
      <c r="D775" s="37"/>
      <c r="E775" s="34"/>
      <c r="F775" s="34"/>
      <c r="G775" s="34"/>
      <c r="H775" s="38"/>
      <c r="I775" s="38"/>
      <c r="J775" s="38"/>
      <c r="K775" s="38"/>
    </row>
    <row r="776" spans="1:11" ht="15.75" customHeight="1">
      <c r="A776" s="37"/>
      <c r="B776" s="37"/>
      <c r="D776" s="37"/>
      <c r="E776" s="34"/>
      <c r="F776" s="34"/>
      <c r="G776" s="34"/>
      <c r="H776" s="38"/>
      <c r="I776" s="38"/>
      <c r="J776" s="38"/>
      <c r="K776" s="38"/>
    </row>
    <row r="777" spans="1:11" ht="15.75" customHeight="1">
      <c r="A777" s="37"/>
      <c r="B777" s="37"/>
      <c r="D777" s="37"/>
      <c r="E777" s="34"/>
      <c r="F777" s="34"/>
      <c r="G777" s="34"/>
      <c r="H777" s="38"/>
      <c r="I777" s="38"/>
      <c r="J777" s="38"/>
      <c r="K777" s="38"/>
    </row>
    <row r="778" spans="1:11" ht="15.75" customHeight="1">
      <c r="A778" s="37"/>
      <c r="B778" s="37"/>
      <c r="D778" s="37"/>
      <c r="E778" s="34"/>
      <c r="F778" s="34"/>
      <c r="G778" s="34"/>
      <c r="H778" s="38"/>
      <c r="I778" s="38"/>
      <c r="J778" s="38"/>
      <c r="K778" s="38"/>
    </row>
    <row r="779" spans="1:11" ht="15.75" customHeight="1">
      <c r="A779" s="37"/>
      <c r="B779" s="37"/>
      <c r="D779" s="37"/>
      <c r="E779" s="34"/>
      <c r="F779" s="34"/>
      <c r="G779" s="34"/>
      <c r="H779" s="38"/>
      <c r="I779" s="38"/>
      <c r="J779" s="38"/>
      <c r="K779" s="38"/>
    </row>
    <row r="780" spans="1:11" ht="15.75" customHeight="1">
      <c r="A780" s="37"/>
      <c r="B780" s="37"/>
      <c r="D780" s="37"/>
      <c r="E780" s="34"/>
      <c r="F780" s="34"/>
      <c r="G780" s="34"/>
      <c r="H780" s="38"/>
      <c r="I780" s="38"/>
      <c r="J780" s="38"/>
      <c r="K780" s="38"/>
    </row>
    <row r="781" spans="1:11" ht="15.75" customHeight="1">
      <c r="A781" s="37"/>
      <c r="B781" s="37"/>
      <c r="D781" s="37"/>
      <c r="E781" s="34"/>
      <c r="F781" s="34"/>
      <c r="G781" s="34"/>
      <c r="H781" s="38"/>
      <c r="I781" s="38"/>
      <c r="J781" s="38"/>
      <c r="K781" s="38"/>
    </row>
    <row r="782" spans="1:11" ht="15.75" customHeight="1">
      <c r="A782" s="37"/>
      <c r="B782" s="37"/>
      <c r="D782" s="37"/>
      <c r="E782" s="34"/>
      <c r="F782" s="34"/>
      <c r="G782" s="34"/>
      <c r="H782" s="38"/>
      <c r="I782" s="38"/>
      <c r="J782" s="38"/>
      <c r="K782" s="38"/>
    </row>
    <row r="783" spans="1:11" ht="15.75" customHeight="1">
      <c r="A783" s="37"/>
      <c r="B783" s="37"/>
      <c r="D783" s="37"/>
      <c r="E783" s="34"/>
      <c r="F783" s="34"/>
      <c r="G783" s="34"/>
      <c r="H783" s="38"/>
      <c r="I783" s="38"/>
      <c r="J783" s="38"/>
      <c r="K783" s="38"/>
    </row>
    <row r="784" spans="1:11" ht="15.75" customHeight="1">
      <c r="A784" s="37"/>
      <c r="B784" s="37"/>
      <c r="D784" s="37"/>
      <c r="E784" s="34"/>
      <c r="F784" s="34"/>
      <c r="G784" s="34"/>
      <c r="H784" s="38"/>
      <c r="I784" s="38"/>
      <c r="J784" s="38"/>
      <c r="K784" s="38"/>
    </row>
    <row r="785" spans="1:11" ht="15.75" customHeight="1">
      <c r="A785" s="37"/>
      <c r="B785" s="37"/>
      <c r="D785" s="37"/>
      <c r="E785" s="34"/>
      <c r="F785" s="34"/>
      <c r="G785" s="34"/>
      <c r="H785" s="38"/>
      <c r="I785" s="38"/>
      <c r="J785" s="38"/>
      <c r="K785" s="38"/>
    </row>
    <row r="786" spans="1:11" ht="15.75" customHeight="1">
      <c r="A786" s="37"/>
      <c r="B786" s="37"/>
      <c r="D786" s="37"/>
      <c r="E786" s="34"/>
      <c r="F786" s="34"/>
      <c r="G786" s="34"/>
      <c r="H786" s="38"/>
      <c r="I786" s="38"/>
      <c r="J786" s="38"/>
      <c r="K786" s="38"/>
    </row>
    <row r="787" spans="1:11" ht="15.75" customHeight="1">
      <c r="A787" s="37"/>
      <c r="B787" s="37"/>
      <c r="D787" s="37"/>
      <c r="E787" s="34"/>
      <c r="F787" s="34"/>
      <c r="G787" s="34"/>
      <c r="H787" s="38"/>
      <c r="I787" s="38"/>
      <c r="J787" s="38"/>
      <c r="K787" s="38"/>
    </row>
    <row r="788" spans="1:11" ht="15.75" customHeight="1">
      <c r="A788" s="37"/>
      <c r="B788" s="37"/>
      <c r="D788" s="37"/>
      <c r="E788" s="34"/>
      <c r="F788" s="34"/>
      <c r="G788" s="34"/>
      <c r="H788" s="38"/>
      <c r="I788" s="38"/>
      <c r="J788" s="38"/>
      <c r="K788" s="38"/>
    </row>
    <row r="789" spans="1:11" ht="15.75" customHeight="1">
      <c r="A789" s="37"/>
      <c r="B789" s="37"/>
      <c r="D789" s="37"/>
      <c r="E789" s="34"/>
      <c r="F789" s="34"/>
      <c r="G789" s="34"/>
      <c r="H789" s="38"/>
      <c r="I789" s="38"/>
      <c r="J789" s="38"/>
      <c r="K789" s="38"/>
    </row>
    <row r="790" spans="1:11" ht="15.75" customHeight="1">
      <c r="A790" s="37"/>
      <c r="B790" s="37"/>
      <c r="D790" s="37"/>
      <c r="E790" s="34"/>
      <c r="F790" s="34"/>
      <c r="G790" s="34"/>
      <c r="H790" s="38"/>
      <c r="I790" s="38"/>
      <c r="J790" s="38"/>
      <c r="K790" s="38"/>
    </row>
    <row r="791" spans="1:11" ht="15.75" customHeight="1">
      <c r="A791" s="37"/>
      <c r="B791" s="37"/>
      <c r="D791" s="37"/>
      <c r="E791" s="34"/>
      <c r="F791" s="34"/>
      <c r="G791" s="34"/>
      <c r="H791" s="38"/>
      <c r="I791" s="38"/>
      <c r="J791" s="38"/>
      <c r="K791" s="38"/>
    </row>
    <row r="792" spans="1:11" ht="15.75" customHeight="1">
      <c r="A792" s="37"/>
      <c r="B792" s="37"/>
      <c r="D792" s="37"/>
      <c r="E792" s="34"/>
      <c r="F792" s="34"/>
      <c r="G792" s="34"/>
      <c r="H792" s="38"/>
      <c r="I792" s="38"/>
      <c r="J792" s="38"/>
      <c r="K792" s="38"/>
    </row>
    <row r="793" spans="1:11" ht="15.75" customHeight="1">
      <c r="A793" s="37"/>
      <c r="B793" s="37"/>
      <c r="D793" s="37"/>
      <c r="E793" s="34"/>
      <c r="F793" s="34"/>
      <c r="G793" s="34"/>
      <c r="H793" s="38"/>
      <c r="I793" s="38"/>
      <c r="J793" s="38"/>
      <c r="K793" s="38"/>
    </row>
    <row r="794" spans="1:11" ht="15.75" customHeight="1">
      <c r="A794" s="37"/>
      <c r="B794" s="37"/>
      <c r="D794" s="37"/>
      <c r="E794" s="34"/>
      <c r="F794" s="34"/>
      <c r="G794" s="34"/>
      <c r="H794" s="38"/>
      <c r="I794" s="38"/>
      <c r="J794" s="38"/>
      <c r="K794" s="38"/>
    </row>
    <row r="795" spans="1:11" ht="15.75" customHeight="1">
      <c r="A795" s="37"/>
      <c r="B795" s="37"/>
      <c r="D795" s="37"/>
      <c r="E795" s="34"/>
      <c r="F795" s="34"/>
      <c r="G795" s="34"/>
      <c r="H795" s="38"/>
      <c r="I795" s="38"/>
      <c r="J795" s="38"/>
      <c r="K795" s="38"/>
    </row>
    <row r="796" spans="1:11" ht="15.75" customHeight="1">
      <c r="A796" s="37"/>
      <c r="B796" s="37"/>
      <c r="D796" s="37"/>
      <c r="E796" s="34"/>
      <c r="F796" s="34"/>
      <c r="G796" s="34"/>
      <c r="H796" s="38"/>
      <c r="I796" s="38"/>
      <c r="J796" s="38"/>
      <c r="K796" s="38"/>
    </row>
    <row r="797" spans="1:11" ht="15.75" customHeight="1">
      <c r="A797" s="37"/>
      <c r="B797" s="37"/>
      <c r="D797" s="37"/>
      <c r="E797" s="34"/>
      <c r="F797" s="34"/>
      <c r="G797" s="34"/>
      <c r="H797" s="38"/>
      <c r="I797" s="38"/>
      <c r="J797" s="38"/>
      <c r="K797" s="38"/>
    </row>
    <row r="798" spans="1:11" ht="15.75" customHeight="1">
      <c r="A798" s="37"/>
      <c r="B798" s="37"/>
      <c r="D798" s="37"/>
      <c r="E798" s="34"/>
      <c r="F798" s="34"/>
      <c r="G798" s="34"/>
      <c r="H798" s="38"/>
      <c r="I798" s="38"/>
      <c r="J798" s="38"/>
      <c r="K798" s="38"/>
    </row>
    <row r="799" spans="1:11" ht="15.75" customHeight="1">
      <c r="A799" s="37"/>
      <c r="B799" s="37"/>
      <c r="D799" s="37"/>
      <c r="E799" s="34"/>
      <c r="F799" s="34"/>
      <c r="G799" s="34"/>
      <c r="H799" s="38"/>
      <c r="I799" s="38"/>
      <c r="J799" s="38"/>
      <c r="K799" s="38"/>
    </row>
    <row r="800" spans="1:11" ht="15.75" customHeight="1">
      <c r="A800" s="37"/>
      <c r="B800" s="37"/>
      <c r="D800" s="37"/>
      <c r="E800" s="34"/>
      <c r="F800" s="34"/>
      <c r="G800" s="34"/>
      <c r="H800" s="38"/>
      <c r="I800" s="38"/>
      <c r="J800" s="38"/>
      <c r="K800" s="38"/>
    </row>
    <row r="801" spans="1:11" ht="15.75" customHeight="1">
      <c r="A801" s="37"/>
      <c r="B801" s="37"/>
      <c r="D801" s="37"/>
      <c r="E801" s="34"/>
      <c r="F801" s="34"/>
      <c r="G801" s="34"/>
      <c r="H801" s="38"/>
      <c r="I801" s="38"/>
      <c r="J801" s="38"/>
      <c r="K801" s="38"/>
    </row>
    <row r="802" spans="1:11" ht="15.75" customHeight="1">
      <c r="A802" s="37"/>
      <c r="B802" s="37"/>
      <c r="D802" s="37"/>
      <c r="E802" s="34"/>
      <c r="F802" s="34"/>
      <c r="G802" s="34"/>
      <c r="H802" s="38"/>
      <c r="I802" s="38"/>
      <c r="J802" s="38"/>
      <c r="K802" s="38"/>
    </row>
    <row r="803" spans="1:11" ht="15.75" customHeight="1">
      <c r="A803" s="37"/>
      <c r="B803" s="37"/>
      <c r="D803" s="37"/>
      <c r="E803" s="34"/>
      <c r="F803" s="34"/>
      <c r="G803" s="34"/>
      <c r="H803" s="38"/>
      <c r="I803" s="38"/>
      <c r="J803" s="38"/>
      <c r="K803" s="38"/>
    </row>
    <row r="804" spans="1:11" ht="15.75" customHeight="1">
      <c r="A804" s="37"/>
      <c r="B804" s="37"/>
      <c r="D804" s="37"/>
      <c r="E804" s="34"/>
      <c r="F804" s="34"/>
      <c r="G804" s="34"/>
      <c r="H804" s="38"/>
      <c r="I804" s="38"/>
      <c r="J804" s="38"/>
      <c r="K804" s="38"/>
    </row>
    <row r="805" spans="1:11" ht="15.75" customHeight="1">
      <c r="A805" s="37"/>
      <c r="B805" s="37"/>
      <c r="D805" s="37"/>
      <c r="E805" s="34"/>
      <c r="F805" s="34"/>
      <c r="G805" s="34"/>
      <c r="H805" s="38"/>
      <c r="I805" s="38"/>
      <c r="J805" s="38"/>
      <c r="K805" s="38"/>
    </row>
    <row r="806" spans="1:11" ht="15.75" customHeight="1">
      <c r="A806" s="37"/>
      <c r="B806" s="37"/>
      <c r="D806" s="37"/>
      <c r="E806" s="34"/>
      <c r="F806" s="34"/>
      <c r="G806" s="34"/>
      <c r="H806" s="38"/>
      <c r="I806" s="38"/>
      <c r="J806" s="38"/>
      <c r="K806" s="38"/>
    </row>
    <row r="807" spans="1:11" ht="15.75" customHeight="1">
      <c r="A807" s="37"/>
      <c r="B807" s="37"/>
      <c r="D807" s="37"/>
      <c r="E807" s="34"/>
      <c r="F807" s="34"/>
      <c r="G807" s="34"/>
      <c r="H807" s="38"/>
      <c r="I807" s="38"/>
      <c r="J807" s="38"/>
      <c r="K807" s="38"/>
    </row>
    <row r="808" spans="1:11" ht="15.75" customHeight="1">
      <c r="A808" s="37"/>
      <c r="B808" s="37"/>
      <c r="D808" s="37"/>
      <c r="E808" s="34"/>
      <c r="F808" s="34"/>
      <c r="G808" s="34"/>
      <c r="H808" s="38"/>
      <c r="I808" s="38"/>
      <c r="J808" s="38"/>
      <c r="K808" s="38"/>
    </row>
    <row r="809" spans="1:11" ht="15.75" customHeight="1">
      <c r="A809" s="37"/>
      <c r="B809" s="37"/>
      <c r="D809" s="37"/>
      <c r="E809" s="34"/>
      <c r="F809" s="34"/>
      <c r="G809" s="34"/>
      <c r="H809" s="38"/>
      <c r="I809" s="38"/>
      <c r="J809" s="38"/>
      <c r="K809" s="38"/>
    </row>
    <row r="810" spans="1:11" ht="15.75" customHeight="1">
      <c r="A810" s="37"/>
      <c r="B810" s="37"/>
      <c r="D810" s="37"/>
      <c r="E810" s="34"/>
      <c r="F810" s="34"/>
      <c r="G810" s="34"/>
      <c r="H810" s="38"/>
      <c r="I810" s="38"/>
      <c r="J810" s="38"/>
      <c r="K810" s="38"/>
    </row>
    <row r="811" spans="1:11" ht="15.75" customHeight="1">
      <c r="A811" s="37"/>
      <c r="B811" s="37"/>
      <c r="D811" s="37"/>
      <c r="E811" s="34"/>
      <c r="F811" s="34"/>
      <c r="G811" s="34"/>
      <c r="H811" s="38"/>
      <c r="I811" s="38"/>
      <c r="J811" s="38"/>
      <c r="K811" s="38"/>
    </row>
    <row r="812" spans="1:11" ht="15.75" customHeight="1">
      <c r="A812" s="37"/>
      <c r="B812" s="37"/>
      <c r="D812" s="37"/>
      <c r="E812" s="34"/>
      <c r="F812" s="34"/>
      <c r="G812" s="34"/>
      <c r="H812" s="38"/>
      <c r="I812" s="38"/>
      <c r="J812" s="38"/>
      <c r="K812" s="38"/>
    </row>
    <row r="813" spans="1:11" ht="15.75" customHeight="1">
      <c r="A813" s="37"/>
      <c r="B813" s="37"/>
      <c r="D813" s="37"/>
      <c r="E813" s="34"/>
      <c r="F813" s="34"/>
      <c r="G813" s="34"/>
      <c r="H813" s="38"/>
      <c r="I813" s="38"/>
      <c r="J813" s="38"/>
      <c r="K813" s="38"/>
    </row>
    <row r="814" spans="1:11" ht="15.75" customHeight="1">
      <c r="A814" s="37"/>
      <c r="B814" s="37"/>
      <c r="D814" s="37"/>
      <c r="E814" s="34"/>
      <c r="F814" s="34"/>
      <c r="G814" s="34"/>
      <c r="H814" s="38"/>
      <c r="I814" s="38"/>
      <c r="J814" s="38"/>
      <c r="K814" s="38"/>
    </row>
    <row r="815" spans="1:11" ht="15.75" customHeight="1">
      <c r="A815" s="37"/>
      <c r="B815" s="37"/>
      <c r="D815" s="37"/>
      <c r="E815" s="34"/>
      <c r="F815" s="34"/>
      <c r="G815" s="34"/>
      <c r="H815" s="38"/>
      <c r="I815" s="38"/>
      <c r="J815" s="38"/>
      <c r="K815" s="38"/>
    </row>
    <row r="816" spans="1:11" ht="15.75" customHeight="1">
      <c r="A816" s="37"/>
      <c r="B816" s="37"/>
      <c r="D816" s="37"/>
      <c r="E816" s="34"/>
      <c r="F816" s="34"/>
      <c r="G816" s="34"/>
      <c r="H816" s="38"/>
      <c r="I816" s="38"/>
      <c r="J816" s="38"/>
      <c r="K816" s="38"/>
    </row>
    <row r="817" spans="1:11" ht="15.75" customHeight="1">
      <c r="A817" s="37"/>
      <c r="B817" s="37"/>
      <c r="D817" s="37"/>
      <c r="E817" s="34"/>
      <c r="F817" s="34"/>
      <c r="G817" s="34"/>
      <c r="H817" s="38"/>
      <c r="I817" s="38"/>
      <c r="J817" s="38"/>
      <c r="K817" s="38"/>
    </row>
    <row r="818" spans="1:11" ht="15.75" customHeight="1">
      <c r="A818" s="37"/>
      <c r="B818" s="37"/>
      <c r="D818" s="37"/>
      <c r="E818" s="34"/>
      <c r="F818" s="34"/>
      <c r="G818" s="34"/>
      <c r="H818" s="38"/>
      <c r="I818" s="38"/>
      <c r="J818" s="38"/>
      <c r="K818" s="38"/>
    </row>
    <row r="819" spans="1:11" ht="15.75" customHeight="1">
      <c r="A819" s="37"/>
      <c r="B819" s="37"/>
      <c r="D819" s="37"/>
      <c r="E819" s="34"/>
      <c r="F819" s="34"/>
      <c r="G819" s="34"/>
      <c r="H819" s="38"/>
      <c r="I819" s="38"/>
      <c r="J819" s="38"/>
      <c r="K819" s="38"/>
    </row>
    <row r="820" spans="1:11" ht="15.75" customHeight="1">
      <c r="A820" s="37"/>
      <c r="B820" s="37"/>
      <c r="D820" s="37"/>
      <c r="E820" s="34"/>
      <c r="F820" s="34"/>
      <c r="G820" s="34"/>
      <c r="H820" s="38"/>
      <c r="I820" s="38"/>
      <c r="J820" s="38"/>
      <c r="K820" s="38"/>
    </row>
    <row r="821" spans="1:11" ht="15.75" customHeight="1">
      <c r="A821" s="37"/>
      <c r="B821" s="37"/>
      <c r="D821" s="37"/>
      <c r="E821" s="34"/>
      <c r="F821" s="34"/>
      <c r="G821" s="34"/>
      <c r="H821" s="38"/>
      <c r="I821" s="38"/>
      <c r="J821" s="38"/>
      <c r="K821" s="38"/>
    </row>
    <row r="822" spans="1:11" ht="15.75" customHeight="1">
      <c r="A822" s="37"/>
      <c r="B822" s="37"/>
      <c r="D822" s="37"/>
      <c r="E822" s="34"/>
      <c r="F822" s="34"/>
      <c r="G822" s="34"/>
      <c r="H822" s="38"/>
      <c r="I822" s="38"/>
      <c r="J822" s="38"/>
      <c r="K822" s="38"/>
    </row>
    <row r="823" spans="1:11" ht="15.75" customHeight="1">
      <c r="A823" s="37"/>
      <c r="B823" s="37"/>
      <c r="D823" s="37"/>
      <c r="E823" s="34"/>
      <c r="F823" s="34"/>
      <c r="G823" s="34"/>
      <c r="H823" s="38"/>
      <c r="I823" s="38"/>
      <c r="J823" s="38"/>
      <c r="K823" s="38"/>
    </row>
    <row r="824" spans="1:11" ht="15.75" customHeight="1">
      <c r="A824" s="37"/>
      <c r="B824" s="37"/>
      <c r="D824" s="37"/>
      <c r="E824" s="34"/>
      <c r="F824" s="34"/>
      <c r="G824" s="34"/>
      <c r="H824" s="38"/>
      <c r="I824" s="38"/>
      <c r="J824" s="38"/>
      <c r="K824" s="38"/>
    </row>
    <row r="825" spans="1:11" ht="15.75" customHeight="1">
      <c r="A825" s="37"/>
      <c r="B825" s="37"/>
      <c r="D825" s="37"/>
      <c r="E825" s="34"/>
      <c r="F825" s="34"/>
      <c r="G825" s="34"/>
      <c r="H825" s="38"/>
      <c r="I825" s="38"/>
      <c r="J825" s="38"/>
      <c r="K825" s="38"/>
    </row>
    <row r="826" spans="1:11" ht="15.75" customHeight="1">
      <c r="A826" s="37"/>
      <c r="B826" s="37"/>
      <c r="D826" s="37"/>
      <c r="E826" s="34"/>
      <c r="F826" s="34"/>
      <c r="G826" s="34"/>
      <c r="H826" s="38"/>
      <c r="I826" s="38"/>
      <c r="J826" s="38"/>
      <c r="K826" s="38"/>
    </row>
    <row r="827" spans="1:11" ht="15.75" customHeight="1">
      <c r="A827" s="37"/>
      <c r="B827" s="37"/>
      <c r="D827" s="37"/>
      <c r="E827" s="34"/>
      <c r="F827" s="34"/>
      <c r="G827" s="34"/>
      <c r="H827" s="38"/>
      <c r="I827" s="38"/>
      <c r="J827" s="38"/>
      <c r="K827" s="38"/>
    </row>
    <row r="828" spans="1:11" ht="15.75" customHeight="1">
      <c r="A828" s="37"/>
      <c r="B828" s="37"/>
      <c r="D828" s="37"/>
      <c r="E828" s="34"/>
      <c r="F828" s="34"/>
      <c r="G828" s="34"/>
      <c r="H828" s="38"/>
      <c r="I828" s="38"/>
      <c r="J828" s="38"/>
      <c r="K828" s="38"/>
    </row>
    <row r="829" spans="1:11" ht="15.75" customHeight="1">
      <c r="A829" s="37"/>
      <c r="B829" s="37"/>
      <c r="D829" s="37"/>
      <c r="E829" s="34"/>
      <c r="F829" s="34"/>
      <c r="G829" s="34"/>
      <c r="H829" s="38"/>
      <c r="I829" s="38"/>
      <c r="J829" s="38"/>
      <c r="K829" s="38"/>
    </row>
    <row r="830" spans="1:11" ht="15.75" customHeight="1">
      <c r="A830" s="37"/>
      <c r="B830" s="37"/>
      <c r="D830" s="37"/>
      <c r="E830" s="34"/>
      <c r="F830" s="34"/>
      <c r="G830" s="34"/>
      <c r="H830" s="38"/>
      <c r="I830" s="38"/>
      <c r="J830" s="38"/>
      <c r="K830" s="38"/>
    </row>
    <row r="831" spans="1:11" ht="15.75" customHeight="1">
      <c r="A831" s="37"/>
      <c r="B831" s="37"/>
      <c r="D831" s="37"/>
      <c r="E831" s="34"/>
      <c r="F831" s="34"/>
      <c r="G831" s="34"/>
      <c r="H831" s="38"/>
      <c r="I831" s="38"/>
      <c r="J831" s="38"/>
      <c r="K831" s="38"/>
    </row>
    <row r="832" spans="1:11" ht="15.75" customHeight="1">
      <c r="A832" s="37"/>
      <c r="B832" s="37"/>
      <c r="D832" s="37"/>
      <c r="E832" s="34"/>
      <c r="F832" s="34"/>
      <c r="G832" s="34"/>
      <c r="H832" s="38"/>
      <c r="I832" s="38"/>
      <c r="J832" s="38"/>
      <c r="K832" s="38"/>
    </row>
    <row r="833" spans="1:11" ht="15.75" customHeight="1">
      <c r="A833" s="37"/>
      <c r="B833" s="37"/>
      <c r="D833" s="37"/>
      <c r="E833" s="34"/>
      <c r="F833" s="34"/>
      <c r="G833" s="34"/>
      <c r="H833" s="38"/>
      <c r="I833" s="38"/>
      <c r="J833" s="38"/>
      <c r="K833" s="38"/>
    </row>
    <row r="834" spans="1:11" ht="15.75" customHeight="1">
      <c r="A834" s="37"/>
      <c r="B834" s="37"/>
      <c r="D834" s="37"/>
      <c r="E834" s="34"/>
      <c r="F834" s="34"/>
      <c r="G834" s="34"/>
      <c r="H834" s="38"/>
      <c r="I834" s="38"/>
      <c r="J834" s="38"/>
      <c r="K834" s="38"/>
    </row>
    <row r="835" spans="1:11" ht="15.75" customHeight="1">
      <c r="A835" s="37"/>
      <c r="B835" s="37"/>
      <c r="D835" s="37"/>
      <c r="E835" s="34"/>
      <c r="F835" s="34"/>
      <c r="G835" s="34"/>
      <c r="H835" s="38"/>
      <c r="I835" s="38"/>
      <c r="J835" s="38"/>
      <c r="K835" s="38"/>
    </row>
    <row r="836" spans="1:11" ht="15.75" customHeight="1">
      <c r="A836" s="37"/>
      <c r="B836" s="37"/>
      <c r="D836" s="37"/>
      <c r="E836" s="34"/>
      <c r="F836" s="34"/>
      <c r="G836" s="34"/>
      <c r="H836" s="38"/>
      <c r="I836" s="38"/>
      <c r="J836" s="38"/>
      <c r="K836" s="38"/>
    </row>
    <row r="837" spans="1:11" ht="15.75" customHeight="1">
      <c r="A837" s="37"/>
      <c r="B837" s="37"/>
      <c r="D837" s="37"/>
      <c r="E837" s="34"/>
      <c r="F837" s="34"/>
      <c r="G837" s="34"/>
      <c r="H837" s="38"/>
      <c r="I837" s="38"/>
      <c r="J837" s="38"/>
      <c r="K837" s="38"/>
    </row>
    <row r="838" spans="1:11" ht="15.75" customHeight="1">
      <c r="A838" s="37"/>
      <c r="B838" s="37"/>
      <c r="D838" s="37"/>
      <c r="E838" s="34"/>
      <c r="F838" s="34"/>
      <c r="G838" s="34"/>
      <c r="H838" s="38"/>
      <c r="I838" s="38"/>
      <c r="J838" s="38"/>
      <c r="K838" s="38"/>
    </row>
    <row r="839" spans="1:11" ht="15.75" customHeight="1">
      <c r="A839" s="37"/>
      <c r="B839" s="37"/>
      <c r="D839" s="37"/>
      <c r="E839" s="34"/>
      <c r="F839" s="34"/>
      <c r="G839" s="34"/>
      <c r="H839" s="38"/>
      <c r="I839" s="38"/>
      <c r="J839" s="38"/>
      <c r="K839" s="38"/>
    </row>
    <row r="840" spans="1:11" ht="15.75" customHeight="1">
      <c r="A840" s="37"/>
      <c r="B840" s="37"/>
      <c r="D840" s="37"/>
      <c r="E840" s="34"/>
      <c r="F840" s="34"/>
      <c r="G840" s="34"/>
      <c r="H840" s="38"/>
      <c r="I840" s="38"/>
      <c r="J840" s="38"/>
      <c r="K840" s="38"/>
    </row>
    <row r="841" spans="1:11" ht="15.75" customHeight="1">
      <c r="A841" s="37"/>
      <c r="B841" s="37"/>
      <c r="D841" s="37"/>
      <c r="E841" s="34"/>
      <c r="F841" s="34"/>
      <c r="G841" s="34"/>
      <c r="H841" s="38"/>
      <c r="I841" s="38"/>
      <c r="J841" s="38"/>
      <c r="K841" s="38"/>
    </row>
    <row r="842" spans="1:11" ht="15.75" customHeight="1">
      <c r="A842" s="37"/>
      <c r="B842" s="37"/>
      <c r="D842" s="37"/>
      <c r="E842" s="34"/>
      <c r="F842" s="34"/>
      <c r="G842" s="34"/>
      <c r="H842" s="38"/>
      <c r="I842" s="38"/>
      <c r="J842" s="38"/>
      <c r="K842" s="38"/>
    </row>
    <row r="843" spans="1:11" ht="15.75" customHeight="1">
      <c r="A843" s="37"/>
      <c r="B843" s="37"/>
      <c r="D843" s="37"/>
      <c r="E843" s="34"/>
      <c r="F843" s="34"/>
      <c r="G843" s="34"/>
      <c r="H843" s="38"/>
      <c r="I843" s="38"/>
      <c r="J843" s="38"/>
      <c r="K843" s="38"/>
    </row>
    <row r="844" spans="1:11" ht="15.75" customHeight="1">
      <c r="A844" s="37"/>
      <c r="B844" s="37"/>
      <c r="D844" s="37"/>
      <c r="E844" s="34"/>
      <c r="F844" s="34"/>
      <c r="G844" s="34"/>
      <c r="H844" s="38"/>
      <c r="I844" s="38"/>
      <c r="J844" s="38"/>
      <c r="K844" s="38"/>
    </row>
    <row r="845" spans="1:11" ht="15.75" customHeight="1">
      <c r="A845" s="37"/>
      <c r="B845" s="37"/>
      <c r="D845" s="37"/>
      <c r="E845" s="34"/>
      <c r="F845" s="34"/>
      <c r="G845" s="34"/>
      <c r="H845" s="38"/>
      <c r="I845" s="38"/>
      <c r="J845" s="38"/>
      <c r="K845" s="38"/>
    </row>
    <row r="846" spans="1:11" ht="15.75" customHeight="1">
      <c r="A846" s="37"/>
      <c r="B846" s="37"/>
      <c r="D846" s="37"/>
      <c r="E846" s="34"/>
      <c r="F846" s="34"/>
      <c r="G846" s="34"/>
      <c r="H846" s="38"/>
      <c r="I846" s="38"/>
      <c r="J846" s="38"/>
      <c r="K846" s="38"/>
    </row>
    <row r="847" spans="1:11" ht="15.75" customHeight="1">
      <c r="A847" s="37"/>
      <c r="B847" s="37"/>
      <c r="D847" s="37"/>
      <c r="E847" s="34"/>
      <c r="F847" s="34"/>
      <c r="G847" s="34"/>
      <c r="H847" s="38"/>
      <c r="I847" s="38"/>
      <c r="J847" s="38"/>
      <c r="K847" s="38"/>
    </row>
    <row r="848" spans="1:11" ht="15.75" customHeight="1">
      <c r="A848" s="37"/>
      <c r="B848" s="37"/>
      <c r="D848" s="37"/>
      <c r="E848" s="34"/>
      <c r="F848" s="34"/>
      <c r="G848" s="34"/>
      <c r="H848" s="38"/>
      <c r="I848" s="38"/>
      <c r="J848" s="38"/>
      <c r="K848" s="38"/>
    </row>
    <row r="849" spans="1:11" ht="15.75" customHeight="1">
      <c r="A849" s="37"/>
      <c r="B849" s="37"/>
      <c r="D849" s="37"/>
      <c r="E849" s="34"/>
      <c r="F849" s="34"/>
      <c r="G849" s="34"/>
      <c r="H849" s="38"/>
      <c r="I849" s="38"/>
      <c r="J849" s="38"/>
      <c r="K849" s="38"/>
    </row>
    <row r="850" spans="1:11" ht="15.75" customHeight="1">
      <c r="A850" s="37"/>
      <c r="B850" s="37"/>
      <c r="D850" s="37"/>
      <c r="E850" s="34"/>
      <c r="F850" s="34"/>
      <c r="G850" s="34"/>
      <c r="H850" s="38"/>
      <c r="I850" s="38"/>
      <c r="J850" s="38"/>
      <c r="K850" s="38"/>
    </row>
    <row r="851" spans="1:11" ht="15.75" customHeight="1">
      <c r="A851" s="37"/>
      <c r="B851" s="37"/>
      <c r="D851" s="37"/>
      <c r="E851" s="34"/>
      <c r="F851" s="34"/>
      <c r="G851" s="34"/>
      <c r="H851" s="38"/>
      <c r="I851" s="38"/>
      <c r="J851" s="38"/>
      <c r="K851" s="38"/>
    </row>
    <row r="852" spans="1:11" ht="15.75" customHeight="1">
      <c r="A852" s="37"/>
      <c r="B852" s="37"/>
      <c r="D852" s="37"/>
      <c r="E852" s="34"/>
      <c r="F852" s="34"/>
      <c r="G852" s="34"/>
      <c r="H852" s="38"/>
      <c r="I852" s="38"/>
      <c r="J852" s="38"/>
      <c r="K852" s="38"/>
    </row>
    <row r="853" spans="1:11" ht="15.75" customHeight="1">
      <c r="A853" s="37"/>
      <c r="B853" s="37"/>
      <c r="D853" s="37"/>
      <c r="E853" s="34"/>
      <c r="F853" s="34"/>
      <c r="G853" s="34"/>
      <c r="H853" s="38"/>
      <c r="I853" s="38"/>
      <c r="J853" s="38"/>
      <c r="K853" s="38"/>
    </row>
    <row r="854" spans="1:11" ht="15.75" customHeight="1">
      <c r="A854" s="37"/>
      <c r="B854" s="37"/>
      <c r="D854" s="37"/>
      <c r="E854" s="34"/>
      <c r="F854" s="34"/>
      <c r="G854" s="34"/>
      <c r="H854" s="38"/>
      <c r="I854" s="38"/>
      <c r="J854" s="38"/>
      <c r="K854" s="38"/>
    </row>
    <row r="855" spans="1:11" ht="15.75" customHeight="1">
      <c r="A855" s="37"/>
      <c r="B855" s="37"/>
      <c r="D855" s="37"/>
      <c r="E855" s="34"/>
      <c r="F855" s="34"/>
      <c r="G855" s="34"/>
      <c r="H855" s="38"/>
      <c r="I855" s="38"/>
      <c r="J855" s="38"/>
      <c r="K855" s="38"/>
    </row>
    <row r="856" spans="1:11" ht="15.75" customHeight="1">
      <c r="A856" s="37"/>
      <c r="B856" s="37"/>
      <c r="D856" s="37"/>
      <c r="E856" s="34"/>
      <c r="F856" s="34"/>
      <c r="G856" s="34"/>
      <c r="H856" s="38"/>
      <c r="I856" s="38"/>
      <c r="J856" s="38"/>
      <c r="K856" s="38"/>
    </row>
    <row r="857" spans="1:11" ht="15.75" customHeight="1">
      <c r="A857" s="37"/>
      <c r="B857" s="37"/>
      <c r="D857" s="37"/>
      <c r="E857" s="34"/>
      <c r="F857" s="34"/>
      <c r="G857" s="34"/>
      <c r="H857" s="38"/>
      <c r="I857" s="38"/>
      <c r="J857" s="38"/>
      <c r="K857" s="38"/>
    </row>
    <row r="858" spans="1:11" ht="15.75" customHeight="1">
      <c r="A858" s="37"/>
      <c r="B858" s="37"/>
      <c r="D858" s="37"/>
      <c r="E858" s="34"/>
      <c r="F858" s="34"/>
      <c r="G858" s="34"/>
      <c r="H858" s="38"/>
      <c r="I858" s="38"/>
      <c r="J858" s="38"/>
      <c r="K858" s="38"/>
    </row>
    <row r="859" spans="1:11" ht="15.75" customHeight="1">
      <c r="A859" s="37"/>
      <c r="B859" s="37"/>
      <c r="D859" s="37"/>
      <c r="E859" s="34"/>
      <c r="F859" s="34"/>
      <c r="G859" s="34"/>
      <c r="H859" s="38"/>
      <c r="I859" s="38"/>
      <c r="J859" s="38"/>
      <c r="K859" s="38"/>
    </row>
    <row r="860" spans="1:11" ht="15.75" customHeight="1">
      <c r="A860" s="37"/>
      <c r="B860" s="37"/>
      <c r="D860" s="37"/>
      <c r="E860" s="34"/>
      <c r="F860" s="34"/>
      <c r="G860" s="34"/>
      <c r="H860" s="38"/>
      <c r="I860" s="38"/>
      <c r="J860" s="38"/>
      <c r="K860" s="38"/>
    </row>
    <row r="861" spans="1:11" ht="15.75" customHeight="1">
      <c r="A861" s="37"/>
      <c r="B861" s="37"/>
      <c r="D861" s="37"/>
      <c r="E861" s="34"/>
      <c r="F861" s="34"/>
      <c r="G861" s="34"/>
      <c r="H861" s="38"/>
      <c r="I861" s="38"/>
      <c r="J861" s="38"/>
      <c r="K861" s="38"/>
    </row>
    <row r="862" spans="1:11" ht="15.75" customHeight="1">
      <c r="A862" s="37"/>
      <c r="B862" s="37"/>
      <c r="D862" s="37"/>
      <c r="E862" s="34"/>
      <c r="F862" s="34"/>
      <c r="G862" s="34"/>
      <c r="H862" s="38"/>
      <c r="I862" s="38"/>
      <c r="J862" s="38"/>
      <c r="K862" s="38"/>
    </row>
    <row r="863" spans="1:11" ht="15.75" customHeight="1">
      <c r="A863" s="37"/>
      <c r="B863" s="37"/>
      <c r="D863" s="37"/>
      <c r="E863" s="34"/>
      <c r="F863" s="34"/>
      <c r="G863" s="34"/>
      <c r="H863" s="38"/>
      <c r="I863" s="38"/>
      <c r="J863" s="38"/>
      <c r="K863" s="38"/>
    </row>
    <row r="864" spans="1:11" ht="15.75" customHeight="1">
      <c r="A864" s="37"/>
      <c r="B864" s="37"/>
      <c r="D864" s="37"/>
      <c r="E864" s="34"/>
      <c r="F864" s="34"/>
      <c r="G864" s="34"/>
      <c r="H864" s="38"/>
      <c r="I864" s="38"/>
      <c r="J864" s="38"/>
      <c r="K864" s="38"/>
    </row>
    <row r="865" spans="1:11" ht="15.75" customHeight="1">
      <c r="A865" s="37"/>
      <c r="B865" s="37"/>
      <c r="D865" s="37"/>
      <c r="E865" s="34"/>
      <c r="F865" s="34"/>
      <c r="G865" s="34"/>
      <c r="H865" s="38"/>
      <c r="I865" s="38"/>
      <c r="J865" s="38"/>
      <c r="K865" s="38"/>
    </row>
    <row r="866" spans="1:11" ht="15.75" customHeight="1">
      <c r="A866" s="37"/>
      <c r="B866" s="37"/>
      <c r="D866" s="37"/>
      <c r="E866" s="34"/>
      <c r="F866" s="34"/>
      <c r="G866" s="34"/>
      <c r="H866" s="38"/>
      <c r="I866" s="38"/>
      <c r="J866" s="38"/>
      <c r="K866" s="38"/>
    </row>
    <row r="867" spans="1:11" ht="15.75" customHeight="1">
      <c r="A867" s="37"/>
      <c r="B867" s="37"/>
      <c r="D867" s="37"/>
      <c r="E867" s="34"/>
      <c r="F867" s="34"/>
      <c r="G867" s="34"/>
      <c r="H867" s="38"/>
      <c r="I867" s="38"/>
      <c r="J867" s="38"/>
      <c r="K867" s="38"/>
    </row>
    <row r="868" spans="1:11" ht="15.75" customHeight="1">
      <c r="A868" s="37"/>
      <c r="B868" s="37"/>
      <c r="D868" s="37"/>
      <c r="E868" s="34"/>
      <c r="F868" s="34"/>
      <c r="G868" s="34"/>
      <c r="H868" s="38"/>
      <c r="I868" s="38"/>
      <c r="J868" s="38"/>
      <c r="K868" s="38"/>
    </row>
    <row r="869" spans="1:11" ht="15.75" customHeight="1">
      <c r="A869" s="37"/>
      <c r="B869" s="37"/>
      <c r="D869" s="37"/>
      <c r="E869" s="34"/>
      <c r="F869" s="34"/>
      <c r="G869" s="34"/>
      <c r="H869" s="38"/>
      <c r="I869" s="38"/>
      <c r="J869" s="38"/>
      <c r="K869" s="38"/>
    </row>
    <row r="870" spans="1:11" ht="15.75" customHeight="1">
      <c r="A870" s="37"/>
      <c r="B870" s="37"/>
      <c r="D870" s="37"/>
      <c r="E870" s="34"/>
      <c r="F870" s="34"/>
      <c r="G870" s="34"/>
      <c r="H870" s="38"/>
      <c r="I870" s="38"/>
      <c r="J870" s="38"/>
      <c r="K870" s="38"/>
    </row>
    <row r="871" spans="1:11" ht="15.75" customHeight="1">
      <c r="A871" s="37"/>
      <c r="B871" s="37"/>
      <c r="D871" s="37"/>
      <c r="E871" s="34"/>
      <c r="F871" s="34"/>
      <c r="G871" s="34"/>
      <c r="H871" s="38"/>
      <c r="I871" s="38"/>
      <c r="J871" s="38"/>
      <c r="K871" s="38"/>
    </row>
    <row r="872" spans="1:11" ht="15.75" customHeight="1">
      <c r="A872" s="37"/>
      <c r="B872" s="37"/>
      <c r="D872" s="37"/>
      <c r="E872" s="34"/>
      <c r="F872" s="34"/>
      <c r="G872" s="34"/>
      <c r="H872" s="38"/>
      <c r="I872" s="38"/>
      <c r="J872" s="38"/>
      <c r="K872" s="38"/>
    </row>
    <row r="873" spans="1:11" ht="15.75" customHeight="1">
      <c r="A873" s="37"/>
      <c r="B873" s="37"/>
      <c r="D873" s="37"/>
      <c r="E873" s="34"/>
      <c r="F873" s="34"/>
      <c r="G873" s="34"/>
      <c r="H873" s="38"/>
      <c r="I873" s="38"/>
      <c r="J873" s="38"/>
      <c r="K873" s="38"/>
    </row>
    <row r="874" spans="1:11" ht="15.75" customHeight="1">
      <c r="A874" s="37"/>
      <c r="B874" s="37"/>
      <c r="D874" s="37"/>
      <c r="E874" s="34"/>
      <c r="F874" s="34"/>
      <c r="G874" s="34"/>
      <c r="H874" s="38"/>
      <c r="I874" s="38"/>
      <c r="J874" s="38"/>
      <c r="K874" s="38"/>
    </row>
    <row r="875" spans="1:11" ht="15.75" customHeight="1">
      <c r="A875" s="37"/>
      <c r="B875" s="37"/>
      <c r="D875" s="37"/>
      <c r="E875" s="34"/>
      <c r="F875" s="34"/>
      <c r="G875" s="34"/>
      <c r="H875" s="38"/>
      <c r="I875" s="38"/>
      <c r="J875" s="38"/>
      <c r="K875" s="38"/>
    </row>
    <row r="876" spans="1:11" ht="15.75" customHeight="1">
      <c r="A876" s="37"/>
      <c r="B876" s="37"/>
      <c r="D876" s="37"/>
      <c r="E876" s="34"/>
      <c r="F876" s="34"/>
      <c r="G876" s="34"/>
      <c r="H876" s="38"/>
      <c r="I876" s="38"/>
      <c r="J876" s="38"/>
      <c r="K876" s="38"/>
    </row>
    <row r="877" spans="1:11" ht="15.75" customHeight="1">
      <c r="A877" s="37"/>
      <c r="B877" s="37"/>
      <c r="D877" s="37"/>
      <c r="E877" s="34"/>
      <c r="F877" s="34"/>
      <c r="G877" s="34"/>
      <c r="H877" s="38"/>
      <c r="I877" s="38"/>
      <c r="J877" s="38"/>
      <c r="K877" s="38"/>
    </row>
    <row r="878" spans="1:11" ht="15.75" customHeight="1">
      <c r="A878" s="37"/>
      <c r="B878" s="37"/>
      <c r="D878" s="37"/>
      <c r="E878" s="34"/>
      <c r="F878" s="34"/>
      <c r="G878" s="34"/>
      <c r="H878" s="38"/>
      <c r="I878" s="38"/>
      <c r="J878" s="38"/>
      <c r="K878" s="38"/>
    </row>
    <row r="879" spans="1:11" ht="15.75" customHeight="1">
      <c r="A879" s="37"/>
      <c r="B879" s="37"/>
      <c r="D879" s="37"/>
      <c r="E879" s="34"/>
      <c r="F879" s="34"/>
      <c r="G879" s="34"/>
      <c r="H879" s="38"/>
      <c r="I879" s="38"/>
      <c r="J879" s="38"/>
      <c r="K879" s="38"/>
    </row>
    <row r="880" spans="1:11" ht="15.75" customHeight="1">
      <c r="A880" s="37"/>
      <c r="B880" s="37"/>
      <c r="D880" s="37"/>
      <c r="E880" s="34"/>
      <c r="F880" s="34"/>
      <c r="G880" s="34"/>
      <c r="H880" s="38"/>
      <c r="I880" s="38"/>
      <c r="J880" s="38"/>
      <c r="K880" s="38"/>
    </row>
    <row r="881" spans="1:11" ht="15.75" customHeight="1">
      <c r="A881" s="37"/>
      <c r="B881" s="37"/>
      <c r="D881" s="37"/>
      <c r="E881" s="34"/>
      <c r="F881" s="34"/>
      <c r="G881" s="34"/>
      <c r="H881" s="38"/>
      <c r="I881" s="38"/>
      <c r="J881" s="38"/>
      <c r="K881" s="38"/>
    </row>
    <row r="882" spans="1:11" ht="15.75" customHeight="1">
      <c r="A882" s="37"/>
      <c r="B882" s="37"/>
      <c r="D882" s="37"/>
      <c r="E882" s="34"/>
      <c r="F882" s="34"/>
      <c r="G882" s="34"/>
      <c r="H882" s="38"/>
      <c r="I882" s="38"/>
      <c r="J882" s="38"/>
      <c r="K882" s="38"/>
    </row>
    <row r="883" spans="1:11" ht="15.75" customHeight="1">
      <c r="A883" s="37"/>
      <c r="B883" s="37"/>
      <c r="D883" s="37"/>
      <c r="E883" s="34"/>
      <c r="F883" s="34"/>
      <c r="G883" s="34"/>
      <c r="H883" s="38"/>
      <c r="I883" s="38"/>
      <c r="J883" s="38"/>
      <c r="K883" s="38"/>
    </row>
    <row r="884" spans="1:11" ht="15.75" customHeight="1">
      <c r="A884" s="37"/>
      <c r="B884" s="37"/>
      <c r="D884" s="37"/>
      <c r="E884" s="34"/>
      <c r="F884" s="34"/>
      <c r="G884" s="34"/>
      <c r="H884" s="38"/>
      <c r="I884" s="38"/>
      <c r="J884" s="38"/>
      <c r="K884" s="38"/>
    </row>
    <row r="885" spans="1:11" ht="15.75" customHeight="1">
      <c r="A885" s="37"/>
      <c r="B885" s="37"/>
      <c r="D885" s="37"/>
      <c r="E885" s="34"/>
      <c r="F885" s="34"/>
      <c r="G885" s="34"/>
      <c r="H885" s="38"/>
      <c r="I885" s="38"/>
      <c r="J885" s="38"/>
      <c r="K885" s="38"/>
    </row>
    <row r="886" spans="1:11" ht="15.75" customHeight="1">
      <c r="A886" s="37"/>
      <c r="B886" s="37"/>
      <c r="D886" s="37"/>
      <c r="E886" s="34"/>
      <c r="F886" s="34"/>
      <c r="G886" s="34"/>
      <c r="H886" s="38"/>
      <c r="I886" s="38"/>
      <c r="J886" s="38"/>
      <c r="K886" s="38"/>
    </row>
    <row r="887" spans="1:11" ht="15.75" customHeight="1">
      <c r="A887" s="37"/>
      <c r="B887" s="37"/>
      <c r="D887" s="37"/>
      <c r="E887" s="34"/>
      <c r="F887" s="34"/>
      <c r="G887" s="34"/>
      <c r="H887" s="38"/>
      <c r="I887" s="38"/>
      <c r="J887" s="38"/>
      <c r="K887" s="38"/>
    </row>
    <row r="888" spans="1:11" ht="15.75" customHeight="1">
      <c r="A888" s="37"/>
      <c r="B888" s="37"/>
      <c r="D888" s="37"/>
      <c r="E888" s="34"/>
      <c r="F888" s="34"/>
      <c r="G888" s="34"/>
      <c r="H888" s="38"/>
      <c r="I888" s="38"/>
      <c r="J888" s="38"/>
      <c r="K888" s="38"/>
    </row>
    <row r="889" spans="1:11" ht="15.75" customHeight="1">
      <c r="A889" s="37"/>
      <c r="B889" s="37"/>
      <c r="D889" s="37"/>
      <c r="E889" s="34"/>
      <c r="F889" s="34"/>
      <c r="G889" s="34"/>
      <c r="H889" s="38"/>
      <c r="I889" s="38"/>
      <c r="J889" s="38"/>
      <c r="K889" s="38"/>
    </row>
    <row r="890" spans="1:11" ht="15.75" customHeight="1">
      <c r="A890" s="37"/>
      <c r="B890" s="37"/>
      <c r="D890" s="37"/>
      <c r="E890" s="34"/>
      <c r="F890" s="34"/>
      <c r="G890" s="34"/>
      <c r="H890" s="38"/>
      <c r="I890" s="38"/>
      <c r="J890" s="38"/>
      <c r="K890" s="38"/>
    </row>
    <row r="891" spans="1:11" ht="15.75" customHeight="1">
      <c r="A891" s="37"/>
      <c r="B891" s="37"/>
      <c r="D891" s="37"/>
      <c r="E891" s="34"/>
      <c r="F891" s="34"/>
      <c r="G891" s="34"/>
      <c r="H891" s="38"/>
      <c r="I891" s="38"/>
      <c r="J891" s="38"/>
      <c r="K891" s="38"/>
    </row>
    <row r="892" spans="1:11" ht="15.75" customHeight="1">
      <c r="A892" s="37"/>
      <c r="B892" s="37"/>
      <c r="D892" s="37"/>
      <c r="E892" s="34"/>
      <c r="F892" s="34"/>
      <c r="G892" s="34"/>
      <c r="H892" s="38"/>
      <c r="I892" s="38"/>
      <c r="J892" s="38"/>
      <c r="K892" s="38"/>
    </row>
    <row r="893" spans="1:11" ht="15.75" customHeight="1">
      <c r="A893" s="37"/>
      <c r="B893" s="37"/>
      <c r="D893" s="37"/>
      <c r="E893" s="34"/>
      <c r="F893" s="34"/>
      <c r="G893" s="34"/>
      <c r="H893" s="38"/>
      <c r="I893" s="38"/>
      <c r="J893" s="38"/>
      <c r="K893" s="38"/>
    </row>
    <row r="894" spans="1:11" ht="15.75" customHeight="1">
      <c r="A894" s="37"/>
      <c r="B894" s="37"/>
      <c r="D894" s="37"/>
      <c r="E894" s="34"/>
      <c r="F894" s="34"/>
      <c r="G894" s="34"/>
      <c r="H894" s="38"/>
      <c r="I894" s="38"/>
      <c r="J894" s="38"/>
      <c r="K894" s="38"/>
    </row>
    <row r="895" spans="1:11" ht="15.75" customHeight="1">
      <c r="A895" s="37"/>
      <c r="B895" s="37"/>
      <c r="D895" s="37"/>
      <c r="E895" s="34"/>
      <c r="F895" s="34"/>
      <c r="G895" s="34"/>
      <c r="H895" s="38"/>
      <c r="I895" s="38"/>
      <c r="J895" s="38"/>
      <c r="K895" s="38"/>
    </row>
    <row r="896" spans="1:11" ht="15.75" customHeight="1">
      <c r="A896" s="37"/>
      <c r="B896" s="37"/>
      <c r="D896" s="37"/>
      <c r="E896" s="34"/>
      <c r="F896" s="34"/>
      <c r="G896" s="34"/>
      <c r="H896" s="38"/>
      <c r="I896" s="38"/>
      <c r="J896" s="38"/>
      <c r="K896" s="38"/>
    </row>
    <row r="897" spans="1:11" ht="15.75" customHeight="1">
      <c r="A897" s="37"/>
      <c r="B897" s="37"/>
      <c r="D897" s="37"/>
      <c r="E897" s="34"/>
      <c r="F897" s="34"/>
      <c r="G897" s="34"/>
      <c r="H897" s="38"/>
      <c r="I897" s="38"/>
      <c r="J897" s="38"/>
      <c r="K897" s="38"/>
    </row>
    <row r="898" spans="1:11" ht="15.75" customHeight="1">
      <c r="A898" s="37"/>
      <c r="B898" s="37"/>
      <c r="D898" s="37"/>
      <c r="E898" s="34"/>
      <c r="F898" s="34"/>
      <c r="G898" s="34"/>
      <c r="H898" s="38"/>
      <c r="I898" s="38"/>
      <c r="J898" s="38"/>
      <c r="K898" s="38"/>
    </row>
    <row r="899" spans="1:11" ht="15.75" customHeight="1">
      <c r="A899" s="37"/>
      <c r="B899" s="37"/>
      <c r="D899" s="37"/>
      <c r="E899" s="34"/>
      <c r="F899" s="34"/>
      <c r="G899" s="34"/>
      <c r="H899" s="38"/>
      <c r="I899" s="38"/>
      <c r="J899" s="38"/>
      <c r="K899" s="38"/>
    </row>
    <row r="900" spans="1:11" ht="15.75" customHeight="1">
      <c r="A900" s="37"/>
      <c r="B900" s="37"/>
      <c r="D900" s="37"/>
      <c r="E900" s="34"/>
      <c r="F900" s="34"/>
      <c r="G900" s="34"/>
      <c r="H900" s="38"/>
      <c r="I900" s="38"/>
      <c r="J900" s="38"/>
      <c r="K900" s="38"/>
    </row>
    <row r="901" spans="1:11" ht="15.75" customHeight="1">
      <c r="A901" s="37"/>
      <c r="B901" s="37"/>
      <c r="D901" s="37"/>
      <c r="E901" s="34"/>
      <c r="F901" s="34"/>
      <c r="G901" s="34"/>
      <c r="H901" s="38"/>
      <c r="I901" s="38"/>
      <c r="J901" s="38"/>
      <c r="K901" s="38"/>
    </row>
    <row r="902" spans="1:11" ht="15.75" customHeight="1">
      <c r="A902" s="37"/>
      <c r="B902" s="37"/>
      <c r="D902" s="37"/>
      <c r="E902" s="34"/>
      <c r="F902" s="34"/>
      <c r="G902" s="34"/>
      <c r="H902" s="38"/>
      <c r="I902" s="38"/>
      <c r="J902" s="38"/>
      <c r="K902" s="38"/>
    </row>
    <row r="903" spans="1:11" ht="15.75" customHeight="1">
      <c r="A903" s="37"/>
      <c r="B903" s="37"/>
      <c r="D903" s="37"/>
      <c r="E903" s="34"/>
      <c r="F903" s="34"/>
      <c r="G903" s="34"/>
      <c r="H903" s="38"/>
      <c r="I903" s="38"/>
      <c r="J903" s="38"/>
      <c r="K903" s="38"/>
    </row>
    <row r="904" spans="1:11" ht="15.75" customHeight="1">
      <c r="A904" s="37"/>
      <c r="B904" s="37"/>
      <c r="D904" s="37"/>
      <c r="E904" s="34"/>
      <c r="F904" s="34"/>
      <c r="G904" s="34"/>
      <c r="H904" s="38"/>
      <c r="I904" s="38"/>
      <c r="J904" s="38"/>
      <c r="K904" s="38"/>
    </row>
    <row r="905" spans="1:11" ht="15.75" customHeight="1">
      <c r="A905" s="37"/>
      <c r="B905" s="37"/>
      <c r="D905" s="37"/>
      <c r="E905" s="34"/>
      <c r="F905" s="34"/>
      <c r="G905" s="34"/>
      <c r="H905" s="38"/>
      <c r="I905" s="38"/>
      <c r="J905" s="38"/>
      <c r="K905" s="38"/>
    </row>
    <row r="906" spans="1:11" ht="15.75" customHeight="1">
      <c r="A906" s="37"/>
      <c r="B906" s="37"/>
      <c r="D906" s="37"/>
      <c r="E906" s="34"/>
      <c r="F906" s="34"/>
      <c r="G906" s="34"/>
      <c r="H906" s="38"/>
      <c r="I906" s="38"/>
      <c r="J906" s="38"/>
      <c r="K906" s="38"/>
    </row>
    <row r="907" spans="1:11" ht="15.75" customHeight="1">
      <c r="A907" s="37"/>
      <c r="B907" s="37"/>
      <c r="D907" s="37"/>
      <c r="E907" s="34"/>
      <c r="F907" s="34"/>
      <c r="G907" s="34"/>
      <c r="H907" s="38"/>
      <c r="I907" s="38"/>
      <c r="J907" s="38"/>
      <c r="K907" s="38"/>
    </row>
    <row r="908" spans="1:11" ht="15.75" customHeight="1">
      <c r="A908" s="37"/>
      <c r="B908" s="37"/>
      <c r="D908" s="37"/>
      <c r="E908" s="34"/>
      <c r="F908" s="34"/>
      <c r="G908" s="34"/>
      <c r="H908" s="38"/>
      <c r="I908" s="38"/>
      <c r="J908" s="38"/>
      <c r="K908" s="38"/>
    </row>
    <row r="909" spans="1:11" ht="15.75" customHeight="1">
      <c r="A909" s="37"/>
      <c r="B909" s="37"/>
      <c r="D909" s="37"/>
      <c r="E909" s="34"/>
      <c r="F909" s="34"/>
      <c r="G909" s="34"/>
      <c r="H909" s="38"/>
      <c r="I909" s="38"/>
      <c r="J909" s="38"/>
      <c r="K909" s="38"/>
    </row>
    <row r="910" spans="1:11" ht="15.75" customHeight="1">
      <c r="A910" s="37"/>
      <c r="B910" s="37"/>
      <c r="D910" s="37"/>
      <c r="E910" s="34"/>
      <c r="F910" s="34"/>
      <c r="G910" s="34"/>
      <c r="H910" s="38"/>
      <c r="I910" s="38"/>
      <c r="J910" s="38"/>
      <c r="K910" s="38"/>
    </row>
    <row r="911" spans="1:11" ht="15.75" customHeight="1">
      <c r="A911" s="37"/>
      <c r="B911" s="37"/>
      <c r="D911" s="37"/>
      <c r="E911" s="34"/>
      <c r="F911" s="34"/>
      <c r="G911" s="34"/>
      <c r="H911" s="38"/>
      <c r="I911" s="38"/>
      <c r="J911" s="38"/>
      <c r="K911" s="38"/>
    </row>
    <row r="912" spans="1:11" ht="15.75" customHeight="1">
      <c r="A912" s="37"/>
      <c r="B912" s="37"/>
      <c r="D912" s="37"/>
      <c r="E912" s="34"/>
      <c r="F912" s="34"/>
      <c r="G912" s="34"/>
      <c r="H912" s="38"/>
      <c r="I912" s="38"/>
      <c r="J912" s="38"/>
      <c r="K912" s="38"/>
    </row>
    <row r="913" spans="1:11" ht="15.75" customHeight="1">
      <c r="A913" s="37"/>
      <c r="B913" s="37"/>
      <c r="D913" s="37"/>
      <c r="E913" s="34"/>
      <c r="F913" s="34"/>
      <c r="G913" s="34"/>
      <c r="H913" s="38"/>
      <c r="I913" s="38"/>
      <c r="J913" s="38"/>
      <c r="K913" s="38"/>
    </row>
    <row r="914" spans="1:11" ht="15.75" customHeight="1">
      <c r="A914" s="37"/>
      <c r="B914" s="37"/>
      <c r="D914" s="37"/>
      <c r="E914" s="34"/>
      <c r="F914" s="34"/>
      <c r="G914" s="34"/>
      <c r="H914" s="38"/>
      <c r="I914" s="38"/>
      <c r="J914" s="38"/>
      <c r="K914" s="38"/>
    </row>
    <row r="915" spans="1:11" ht="15.75" customHeight="1">
      <c r="A915" s="37"/>
      <c r="B915" s="37"/>
      <c r="D915" s="37"/>
      <c r="E915" s="34"/>
      <c r="F915" s="34"/>
      <c r="G915" s="34"/>
      <c r="H915" s="38"/>
      <c r="I915" s="38"/>
      <c r="J915" s="38"/>
      <c r="K915" s="38"/>
    </row>
    <row r="916" spans="1:11" ht="15.75" customHeight="1">
      <c r="A916" s="37"/>
      <c r="B916" s="37"/>
      <c r="D916" s="37"/>
      <c r="E916" s="34"/>
      <c r="F916" s="34"/>
      <c r="G916" s="34"/>
      <c r="H916" s="38"/>
      <c r="I916" s="38"/>
      <c r="J916" s="38"/>
      <c r="K916" s="38"/>
    </row>
    <row r="917" spans="1:11" ht="15.75" customHeight="1">
      <c r="A917" s="37"/>
      <c r="B917" s="37"/>
      <c r="D917" s="37"/>
      <c r="E917" s="34"/>
      <c r="F917" s="34"/>
      <c r="G917" s="34"/>
      <c r="H917" s="38"/>
      <c r="I917" s="38"/>
      <c r="J917" s="38"/>
      <c r="K917" s="38"/>
    </row>
    <row r="918" spans="1:11" ht="15.75" customHeight="1">
      <c r="A918" s="37"/>
      <c r="B918" s="37"/>
      <c r="D918" s="37"/>
      <c r="E918" s="34"/>
      <c r="F918" s="34"/>
      <c r="G918" s="34"/>
      <c r="H918" s="38"/>
      <c r="I918" s="38"/>
      <c r="J918" s="38"/>
      <c r="K918" s="38"/>
    </row>
    <row r="919" spans="1:11" ht="15.75" customHeight="1">
      <c r="A919" s="37"/>
      <c r="B919" s="37"/>
      <c r="D919" s="37"/>
      <c r="E919" s="34"/>
      <c r="F919" s="34"/>
      <c r="G919" s="34"/>
      <c r="H919" s="38"/>
      <c r="I919" s="38"/>
      <c r="J919" s="38"/>
      <c r="K919" s="38"/>
    </row>
    <row r="920" spans="1:11" ht="15.75" customHeight="1">
      <c r="A920" s="37"/>
      <c r="B920" s="37"/>
      <c r="D920" s="37"/>
      <c r="E920" s="34"/>
      <c r="F920" s="34"/>
      <c r="G920" s="34"/>
      <c r="H920" s="38"/>
      <c r="I920" s="38"/>
      <c r="J920" s="38"/>
      <c r="K920" s="38"/>
    </row>
    <row r="921" spans="1:11" ht="15.75" customHeight="1">
      <c r="A921" s="37"/>
      <c r="B921" s="37"/>
      <c r="D921" s="37"/>
      <c r="E921" s="34"/>
      <c r="F921" s="34"/>
      <c r="G921" s="34"/>
      <c r="H921" s="38"/>
      <c r="I921" s="38"/>
      <c r="J921" s="38"/>
      <c r="K921" s="38"/>
    </row>
    <row r="922" spans="1:11" ht="15.75" customHeight="1">
      <c r="A922" s="37"/>
      <c r="B922" s="37"/>
      <c r="D922" s="37"/>
      <c r="E922" s="34"/>
      <c r="F922" s="34"/>
      <c r="G922" s="34"/>
      <c r="H922" s="38"/>
      <c r="I922" s="38"/>
      <c r="J922" s="38"/>
      <c r="K922" s="38"/>
    </row>
    <row r="923" spans="1:11" ht="15.75" customHeight="1">
      <c r="A923" s="37"/>
      <c r="B923" s="37"/>
      <c r="D923" s="37"/>
      <c r="E923" s="34"/>
      <c r="F923" s="34"/>
      <c r="G923" s="34"/>
      <c r="H923" s="38"/>
      <c r="I923" s="38"/>
      <c r="J923" s="38"/>
      <c r="K923" s="38"/>
    </row>
    <row r="924" spans="1:11" ht="15.75" customHeight="1">
      <c r="A924" s="37"/>
      <c r="B924" s="37"/>
      <c r="D924" s="37"/>
      <c r="E924" s="34"/>
      <c r="F924" s="34"/>
      <c r="G924" s="34"/>
      <c r="H924" s="38"/>
      <c r="I924" s="38"/>
      <c r="J924" s="38"/>
      <c r="K924" s="38"/>
    </row>
    <row r="925" spans="1:11" ht="15.75" customHeight="1">
      <c r="A925" s="37"/>
      <c r="B925" s="37"/>
      <c r="D925" s="37"/>
      <c r="E925" s="34"/>
      <c r="F925" s="34"/>
      <c r="G925" s="34"/>
      <c r="H925" s="38"/>
      <c r="I925" s="38"/>
      <c r="J925" s="38"/>
      <c r="K925" s="38"/>
    </row>
    <row r="926" spans="1:11" ht="15.75" customHeight="1">
      <c r="A926" s="37"/>
      <c r="B926" s="37"/>
      <c r="D926" s="37"/>
      <c r="E926" s="34"/>
      <c r="F926" s="34"/>
      <c r="G926" s="34"/>
      <c r="H926" s="38"/>
      <c r="I926" s="38"/>
      <c r="J926" s="38"/>
      <c r="K926" s="38"/>
    </row>
    <row r="927" spans="1:11" ht="15.75" customHeight="1">
      <c r="A927" s="37"/>
      <c r="B927" s="37"/>
      <c r="D927" s="37"/>
      <c r="E927" s="34"/>
      <c r="F927" s="34"/>
      <c r="G927" s="34"/>
      <c r="H927" s="38"/>
      <c r="I927" s="38"/>
      <c r="J927" s="38"/>
      <c r="K927" s="38"/>
    </row>
    <row r="928" spans="1:11" ht="15.75" customHeight="1">
      <c r="A928" s="37"/>
      <c r="B928" s="37"/>
      <c r="D928" s="37"/>
      <c r="E928" s="34"/>
      <c r="F928" s="34"/>
      <c r="G928" s="34"/>
      <c r="H928" s="38"/>
      <c r="I928" s="38"/>
      <c r="J928" s="38"/>
      <c r="K928" s="38"/>
    </row>
    <row r="929" spans="1:11" ht="15.75" customHeight="1">
      <c r="A929" s="37"/>
      <c r="B929" s="37"/>
      <c r="D929" s="37"/>
      <c r="E929" s="34"/>
      <c r="F929" s="34"/>
      <c r="G929" s="34"/>
      <c r="H929" s="38"/>
      <c r="I929" s="38"/>
      <c r="J929" s="38"/>
      <c r="K929" s="38"/>
    </row>
    <row r="930" spans="1:11" ht="15.75" customHeight="1">
      <c r="A930" s="37"/>
      <c r="B930" s="37"/>
      <c r="D930" s="37"/>
      <c r="E930" s="34"/>
      <c r="F930" s="34"/>
      <c r="G930" s="34"/>
      <c r="H930" s="38"/>
      <c r="I930" s="38"/>
      <c r="J930" s="38"/>
      <c r="K930" s="38"/>
    </row>
    <row r="931" spans="1:11" ht="15.75" customHeight="1">
      <c r="A931" s="37"/>
      <c r="B931" s="37"/>
      <c r="D931" s="37"/>
      <c r="E931" s="34"/>
      <c r="F931" s="34"/>
      <c r="G931" s="34"/>
      <c r="H931" s="38"/>
      <c r="I931" s="38"/>
      <c r="J931" s="38"/>
      <c r="K931" s="38"/>
    </row>
    <row r="932" spans="1:11" ht="15.75" customHeight="1">
      <c r="A932" s="37"/>
      <c r="B932" s="37"/>
      <c r="D932" s="37"/>
      <c r="E932" s="34"/>
      <c r="F932" s="34"/>
      <c r="G932" s="34"/>
      <c r="H932" s="38"/>
      <c r="I932" s="38"/>
      <c r="J932" s="38"/>
      <c r="K932" s="38"/>
    </row>
    <row r="933" spans="1:11" ht="15.75" customHeight="1">
      <c r="A933" s="37"/>
      <c r="B933" s="37"/>
      <c r="D933" s="37"/>
      <c r="E933" s="34"/>
      <c r="F933" s="34"/>
      <c r="G933" s="34"/>
      <c r="H933" s="38"/>
      <c r="I933" s="38"/>
      <c r="J933" s="38"/>
      <c r="K933" s="38"/>
    </row>
    <row r="934" spans="1:11" ht="15.75" customHeight="1">
      <c r="A934" s="37"/>
      <c r="B934" s="37"/>
      <c r="D934" s="37"/>
      <c r="E934" s="34"/>
      <c r="F934" s="34"/>
      <c r="G934" s="34"/>
      <c r="H934" s="38"/>
      <c r="I934" s="38"/>
      <c r="J934" s="38"/>
      <c r="K934" s="38"/>
    </row>
    <row r="935" spans="1:11" ht="15.75" customHeight="1">
      <c r="A935" s="37"/>
      <c r="B935" s="37"/>
      <c r="D935" s="37"/>
      <c r="E935" s="34"/>
      <c r="F935" s="34"/>
      <c r="G935" s="34"/>
      <c r="H935" s="38"/>
      <c r="I935" s="38"/>
      <c r="J935" s="38"/>
      <c r="K935" s="38"/>
    </row>
    <row r="936" spans="1:11" ht="15.75" customHeight="1">
      <c r="A936" s="37"/>
      <c r="B936" s="37"/>
      <c r="D936" s="37"/>
      <c r="E936" s="34"/>
      <c r="F936" s="34"/>
      <c r="G936" s="34"/>
      <c r="H936" s="38"/>
      <c r="I936" s="38"/>
      <c r="J936" s="38"/>
      <c r="K936" s="38"/>
    </row>
    <row r="937" spans="1:11" ht="15.75" customHeight="1">
      <c r="A937" s="37"/>
      <c r="B937" s="37"/>
      <c r="D937" s="37"/>
      <c r="E937" s="34"/>
      <c r="F937" s="34"/>
      <c r="G937" s="34"/>
      <c r="H937" s="38"/>
      <c r="I937" s="38"/>
      <c r="J937" s="38"/>
      <c r="K937" s="38"/>
    </row>
    <row r="938" spans="1:11" ht="15.75" customHeight="1">
      <c r="A938" s="37"/>
      <c r="B938" s="37"/>
      <c r="D938" s="37"/>
      <c r="E938" s="34"/>
      <c r="F938" s="34"/>
      <c r="G938" s="34"/>
      <c r="H938" s="38"/>
      <c r="I938" s="38"/>
      <c r="J938" s="38"/>
      <c r="K938" s="38"/>
    </row>
    <row r="939" spans="1:11" ht="15.75" customHeight="1">
      <c r="A939" s="37"/>
      <c r="B939" s="37"/>
      <c r="D939" s="37"/>
      <c r="E939" s="34"/>
      <c r="F939" s="34"/>
      <c r="G939" s="34"/>
      <c r="H939" s="38"/>
      <c r="I939" s="38"/>
      <c r="J939" s="38"/>
      <c r="K939" s="38"/>
    </row>
    <row r="940" spans="1:11" ht="15.75" customHeight="1">
      <c r="A940" s="37"/>
      <c r="B940" s="37"/>
      <c r="D940" s="37"/>
      <c r="E940" s="34"/>
      <c r="F940" s="34"/>
      <c r="G940" s="34"/>
      <c r="H940" s="38"/>
      <c r="I940" s="38"/>
      <c r="J940" s="38"/>
      <c r="K940" s="38"/>
    </row>
    <row r="941" spans="1:11" ht="15.75" customHeight="1">
      <c r="A941" s="37"/>
      <c r="B941" s="37"/>
      <c r="D941" s="37"/>
      <c r="E941" s="34"/>
      <c r="F941" s="34"/>
      <c r="G941" s="34"/>
      <c r="H941" s="38"/>
      <c r="I941" s="38"/>
      <c r="J941" s="38"/>
      <c r="K941" s="38"/>
    </row>
    <row r="942" spans="1:11" ht="15.75" customHeight="1">
      <c r="A942" s="37"/>
      <c r="B942" s="37"/>
      <c r="D942" s="37"/>
      <c r="E942" s="34"/>
      <c r="F942" s="34"/>
      <c r="G942" s="34"/>
      <c r="H942" s="38"/>
      <c r="I942" s="38"/>
      <c r="J942" s="38"/>
      <c r="K942" s="38"/>
    </row>
    <row r="943" spans="1:11" ht="15.75" customHeight="1">
      <c r="A943" s="37"/>
      <c r="B943" s="37"/>
      <c r="D943" s="37"/>
      <c r="E943" s="34"/>
      <c r="F943" s="34"/>
      <c r="G943" s="34"/>
      <c r="H943" s="38"/>
      <c r="I943" s="38"/>
      <c r="J943" s="38"/>
      <c r="K943" s="38"/>
    </row>
    <row r="944" spans="1:11" ht="15.75" customHeight="1">
      <c r="A944" s="37"/>
      <c r="B944" s="37"/>
      <c r="D944" s="37"/>
      <c r="E944" s="34"/>
      <c r="F944" s="34"/>
      <c r="G944" s="34"/>
      <c r="H944" s="38"/>
      <c r="I944" s="38"/>
      <c r="J944" s="38"/>
      <c r="K944" s="38"/>
    </row>
    <row r="945" spans="1:11" ht="15.75" customHeight="1">
      <c r="A945" s="37"/>
      <c r="B945" s="37"/>
      <c r="D945" s="37"/>
      <c r="E945" s="34"/>
      <c r="F945" s="34"/>
      <c r="G945" s="34"/>
      <c r="H945" s="38"/>
      <c r="I945" s="38"/>
      <c r="J945" s="38"/>
      <c r="K945" s="38"/>
    </row>
    <row r="946" spans="1:11" ht="15.75" customHeight="1">
      <c r="A946" s="37"/>
      <c r="B946" s="37"/>
      <c r="D946" s="37"/>
      <c r="E946" s="34"/>
      <c r="F946" s="34"/>
      <c r="G946" s="34"/>
      <c r="H946" s="38"/>
      <c r="I946" s="38"/>
      <c r="J946" s="38"/>
      <c r="K946" s="38"/>
    </row>
    <row r="947" spans="1:11" ht="15.75" customHeight="1">
      <c r="A947" s="37"/>
      <c r="B947" s="37"/>
      <c r="D947" s="37"/>
      <c r="E947" s="34"/>
      <c r="F947" s="34"/>
      <c r="G947" s="34"/>
      <c r="H947" s="38"/>
      <c r="I947" s="38"/>
      <c r="J947" s="38"/>
      <c r="K947" s="38"/>
    </row>
    <row r="948" spans="1:11" ht="15.75" customHeight="1">
      <c r="A948" s="37"/>
      <c r="B948" s="37"/>
      <c r="D948" s="37"/>
      <c r="E948" s="34"/>
      <c r="F948" s="34"/>
      <c r="G948" s="34"/>
      <c r="H948" s="38"/>
      <c r="I948" s="38"/>
      <c r="J948" s="38"/>
      <c r="K948" s="38"/>
    </row>
    <row r="949" spans="1:11" ht="15.75" customHeight="1">
      <c r="A949" s="37"/>
      <c r="B949" s="37"/>
      <c r="D949" s="37"/>
      <c r="E949" s="34"/>
      <c r="F949" s="34"/>
      <c r="G949" s="34"/>
      <c r="H949" s="38"/>
      <c r="I949" s="38"/>
      <c r="J949" s="38"/>
      <c r="K949" s="38"/>
    </row>
    <row r="950" spans="1:11" ht="15.75" customHeight="1">
      <c r="A950" s="37"/>
      <c r="B950" s="37"/>
      <c r="D950" s="37"/>
      <c r="E950" s="34"/>
      <c r="F950" s="34"/>
      <c r="G950" s="34"/>
      <c r="H950" s="38"/>
      <c r="I950" s="38"/>
      <c r="J950" s="38"/>
      <c r="K950" s="38"/>
    </row>
    <row r="951" spans="1:11" ht="15.75" customHeight="1">
      <c r="A951" s="37"/>
      <c r="B951" s="37"/>
      <c r="D951" s="37"/>
      <c r="E951" s="34"/>
      <c r="F951" s="34"/>
      <c r="G951" s="34"/>
      <c r="H951" s="38"/>
      <c r="I951" s="38"/>
      <c r="J951" s="38"/>
      <c r="K951" s="38"/>
    </row>
    <row r="952" spans="1:11" ht="15.75" customHeight="1">
      <c r="A952" s="37"/>
      <c r="B952" s="37"/>
      <c r="D952" s="37"/>
      <c r="E952" s="34"/>
      <c r="F952" s="34"/>
      <c r="G952" s="34"/>
      <c r="H952" s="38"/>
      <c r="I952" s="38"/>
      <c r="J952" s="38"/>
      <c r="K952" s="38"/>
    </row>
    <row r="953" spans="1:11" ht="15.75" customHeight="1">
      <c r="A953" s="37"/>
      <c r="B953" s="37"/>
      <c r="D953" s="37"/>
      <c r="E953" s="34"/>
      <c r="F953" s="34"/>
      <c r="G953" s="34"/>
      <c r="H953" s="38"/>
      <c r="I953" s="38"/>
      <c r="J953" s="38"/>
      <c r="K953" s="38"/>
    </row>
    <row r="954" spans="1:11" ht="15.75" customHeight="1">
      <c r="A954" s="37"/>
      <c r="B954" s="37"/>
      <c r="D954" s="37"/>
      <c r="E954" s="34"/>
      <c r="F954" s="34"/>
      <c r="G954" s="34"/>
      <c r="H954" s="38"/>
      <c r="I954" s="38"/>
      <c r="J954" s="38"/>
      <c r="K954" s="38"/>
    </row>
    <row r="955" spans="1:11" ht="15.75" customHeight="1">
      <c r="A955" s="37"/>
      <c r="B955" s="37"/>
      <c r="D955" s="37"/>
      <c r="E955" s="34"/>
      <c r="F955" s="34"/>
      <c r="G955" s="34"/>
      <c r="H955" s="38"/>
      <c r="I955" s="38"/>
      <c r="J955" s="38"/>
      <c r="K955" s="38"/>
    </row>
    <row r="956" spans="1:11" ht="15.75" customHeight="1">
      <c r="A956" s="37"/>
      <c r="B956" s="37"/>
      <c r="D956" s="37"/>
      <c r="E956" s="34"/>
      <c r="F956" s="34"/>
      <c r="G956" s="34"/>
      <c r="H956" s="38"/>
      <c r="I956" s="38"/>
      <c r="J956" s="38"/>
      <c r="K956" s="38"/>
    </row>
    <row r="957" spans="1:11" ht="15.75" customHeight="1">
      <c r="A957" s="37"/>
      <c r="B957" s="37"/>
      <c r="D957" s="37"/>
      <c r="E957" s="34"/>
      <c r="F957" s="34"/>
      <c r="G957" s="34"/>
      <c r="H957" s="38"/>
      <c r="I957" s="38"/>
      <c r="J957" s="38"/>
      <c r="K957" s="38"/>
    </row>
    <row r="958" spans="1:11" ht="15.75" customHeight="1">
      <c r="A958" s="37"/>
      <c r="B958" s="37"/>
      <c r="D958" s="37"/>
      <c r="E958" s="34"/>
      <c r="F958" s="34"/>
      <c r="G958" s="34"/>
      <c r="H958" s="38"/>
      <c r="I958" s="38"/>
      <c r="J958" s="38"/>
      <c r="K958" s="38"/>
    </row>
    <row r="959" spans="1:11" ht="15.75" customHeight="1">
      <c r="A959" s="37"/>
      <c r="B959" s="37"/>
      <c r="D959" s="37"/>
      <c r="E959" s="34"/>
      <c r="F959" s="34"/>
      <c r="G959" s="34"/>
      <c r="H959" s="38"/>
      <c r="I959" s="38"/>
      <c r="J959" s="38"/>
      <c r="K959" s="38"/>
    </row>
    <row r="960" spans="1:11" ht="15.75" customHeight="1">
      <c r="A960" s="37"/>
      <c r="B960" s="37"/>
      <c r="D960" s="37"/>
      <c r="E960" s="34"/>
      <c r="F960" s="34"/>
      <c r="G960" s="34"/>
      <c r="H960" s="38"/>
      <c r="I960" s="38"/>
      <c r="J960" s="38"/>
      <c r="K960" s="38"/>
    </row>
    <row r="961" spans="1:11" ht="15.75" customHeight="1">
      <c r="A961" s="37"/>
      <c r="B961" s="37"/>
      <c r="D961" s="37"/>
      <c r="E961" s="34"/>
      <c r="F961" s="34"/>
      <c r="G961" s="34"/>
      <c r="H961" s="38"/>
      <c r="I961" s="38"/>
      <c r="J961" s="38"/>
      <c r="K961" s="38"/>
    </row>
    <row r="962" spans="1:11" ht="15.75" customHeight="1">
      <c r="A962" s="37"/>
      <c r="B962" s="37"/>
      <c r="D962" s="37"/>
      <c r="E962" s="34"/>
      <c r="F962" s="34"/>
      <c r="G962" s="34"/>
      <c r="H962" s="38"/>
      <c r="I962" s="38"/>
      <c r="J962" s="38"/>
      <c r="K962" s="38"/>
    </row>
    <row r="963" spans="1:11" ht="15.75" customHeight="1">
      <c r="A963" s="37"/>
      <c r="B963" s="37"/>
      <c r="D963" s="37"/>
      <c r="E963" s="34"/>
      <c r="F963" s="34"/>
      <c r="G963" s="34"/>
      <c r="H963" s="38"/>
      <c r="I963" s="38"/>
      <c r="J963" s="38"/>
      <c r="K963" s="38"/>
    </row>
    <row r="964" spans="1:11" ht="15.75" customHeight="1">
      <c r="A964" s="37"/>
      <c r="B964" s="37"/>
      <c r="D964" s="37"/>
      <c r="E964" s="34"/>
      <c r="F964" s="34"/>
      <c r="G964" s="34"/>
      <c r="H964" s="38"/>
      <c r="I964" s="38"/>
      <c r="J964" s="38"/>
      <c r="K964" s="38"/>
    </row>
    <row r="965" spans="1:11" ht="15.75" customHeight="1">
      <c r="A965" s="37"/>
      <c r="B965" s="37"/>
      <c r="D965" s="37"/>
      <c r="E965" s="34"/>
      <c r="F965" s="34"/>
      <c r="G965" s="34"/>
      <c r="H965" s="38"/>
      <c r="I965" s="38"/>
      <c r="J965" s="38"/>
      <c r="K965" s="38"/>
    </row>
    <row r="966" spans="1:11" ht="15.75" customHeight="1">
      <c r="A966" s="37"/>
      <c r="B966" s="37"/>
      <c r="D966" s="37"/>
      <c r="E966" s="34"/>
      <c r="F966" s="34"/>
      <c r="G966" s="34"/>
      <c r="H966" s="38"/>
      <c r="I966" s="38"/>
      <c r="J966" s="38"/>
      <c r="K966" s="38"/>
    </row>
    <row r="967" spans="1:11" ht="15.75" customHeight="1">
      <c r="A967" s="37"/>
      <c r="B967" s="37"/>
      <c r="D967" s="37"/>
      <c r="E967" s="34"/>
      <c r="F967" s="34"/>
      <c r="G967" s="34"/>
      <c r="H967" s="38"/>
      <c r="I967" s="38"/>
      <c r="J967" s="38"/>
      <c r="K967" s="38"/>
    </row>
    <row r="968" spans="1:11" ht="15.75" customHeight="1">
      <c r="A968" s="37"/>
      <c r="B968" s="37"/>
      <c r="D968" s="37"/>
      <c r="E968" s="34"/>
      <c r="F968" s="34"/>
      <c r="G968" s="34"/>
      <c r="H968" s="38"/>
      <c r="I968" s="38"/>
      <c r="J968" s="38"/>
      <c r="K968" s="38"/>
    </row>
    <row r="969" spans="1:11" ht="15.75" customHeight="1">
      <c r="A969" s="37"/>
      <c r="B969" s="37"/>
      <c r="D969" s="37"/>
      <c r="E969" s="34"/>
      <c r="F969" s="34"/>
      <c r="G969" s="34"/>
      <c r="H969" s="38"/>
      <c r="I969" s="38"/>
      <c r="J969" s="38"/>
      <c r="K969" s="38"/>
    </row>
    <row r="970" spans="1:11" ht="15.75" customHeight="1">
      <c r="A970" s="37"/>
      <c r="B970" s="37"/>
      <c r="D970" s="37"/>
      <c r="E970" s="34"/>
      <c r="F970" s="34"/>
      <c r="G970" s="34"/>
      <c r="H970" s="38"/>
      <c r="I970" s="38"/>
      <c r="J970" s="38"/>
      <c r="K970" s="38"/>
    </row>
    <row r="971" spans="1:11" ht="15.75" customHeight="1">
      <c r="A971" s="37"/>
      <c r="B971" s="37"/>
      <c r="D971" s="37"/>
      <c r="E971" s="34"/>
      <c r="F971" s="34"/>
      <c r="G971" s="34"/>
      <c r="H971" s="38"/>
      <c r="I971" s="38"/>
      <c r="J971" s="38"/>
      <c r="K971" s="38"/>
    </row>
    <row r="972" spans="1:11" ht="15.75" customHeight="1">
      <c r="A972" s="37"/>
      <c r="B972" s="37"/>
      <c r="D972" s="37"/>
      <c r="E972" s="34"/>
      <c r="F972" s="34"/>
      <c r="G972" s="34"/>
      <c r="H972" s="38"/>
      <c r="I972" s="38"/>
      <c r="J972" s="38"/>
      <c r="K972" s="38"/>
    </row>
    <row r="973" spans="1:11" ht="15.75" customHeight="1">
      <c r="A973" s="37"/>
      <c r="B973" s="37"/>
      <c r="D973" s="37"/>
      <c r="E973" s="34"/>
      <c r="F973" s="34"/>
      <c r="G973" s="34"/>
      <c r="H973" s="38"/>
      <c r="I973" s="38"/>
      <c r="J973" s="38"/>
      <c r="K973" s="38"/>
    </row>
    <row r="974" spans="1:11" ht="15.75" customHeight="1">
      <c r="A974" s="37"/>
      <c r="B974" s="37"/>
      <c r="D974" s="37"/>
      <c r="E974" s="34"/>
      <c r="F974" s="34"/>
      <c r="G974" s="34"/>
      <c r="H974" s="38"/>
      <c r="I974" s="38"/>
      <c r="J974" s="38"/>
      <c r="K974" s="38"/>
    </row>
    <row r="975" spans="1:11" ht="15.75" customHeight="1">
      <c r="A975" s="37"/>
      <c r="B975" s="37"/>
      <c r="D975" s="37"/>
      <c r="E975" s="34"/>
      <c r="F975" s="34"/>
      <c r="G975" s="34"/>
      <c r="H975" s="38"/>
      <c r="I975" s="38"/>
      <c r="J975" s="38"/>
      <c r="K975" s="38"/>
    </row>
    <row r="976" spans="1:11" ht="15.75" customHeight="1">
      <c r="A976" s="37"/>
      <c r="B976" s="37"/>
      <c r="D976" s="37"/>
      <c r="E976" s="34"/>
      <c r="F976" s="34"/>
      <c r="G976" s="34"/>
      <c r="H976" s="38"/>
      <c r="I976" s="38"/>
      <c r="J976" s="38"/>
      <c r="K976" s="38"/>
    </row>
    <row r="977" spans="1:11" ht="15.75" customHeight="1">
      <c r="A977" s="37"/>
      <c r="B977" s="37"/>
      <c r="D977" s="37"/>
      <c r="E977" s="34"/>
      <c r="F977" s="34"/>
      <c r="G977" s="34"/>
      <c r="H977" s="38"/>
      <c r="I977" s="38"/>
      <c r="J977" s="38"/>
      <c r="K977" s="38"/>
    </row>
    <row r="978" spans="1:11" ht="15.75" customHeight="1">
      <c r="A978" s="37"/>
      <c r="B978" s="37"/>
      <c r="D978" s="37"/>
      <c r="E978" s="34"/>
      <c r="F978" s="34"/>
      <c r="G978" s="34"/>
      <c r="H978" s="38"/>
      <c r="I978" s="38"/>
      <c r="J978" s="38"/>
      <c r="K978" s="38"/>
    </row>
    <row r="979" spans="1:11" ht="15.75" customHeight="1">
      <c r="A979" s="37"/>
      <c r="B979" s="37"/>
      <c r="D979" s="37"/>
      <c r="E979" s="34"/>
      <c r="F979" s="34"/>
      <c r="G979" s="34"/>
      <c r="H979" s="38"/>
      <c r="I979" s="38"/>
      <c r="J979" s="38"/>
      <c r="K979" s="38"/>
    </row>
    <row r="980" spans="1:11" ht="15.75" customHeight="1">
      <c r="A980" s="37"/>
      <c r="B980" s="37"/>
      <c r="D980" s="37"/>
      <c r="E980" s="34"/>
      <c r="F980" s="34"/>
      <c r="G980" s="34"/>
      <c r="H980" s="38"/>
      <c r="I980" s="38"/>
      <c r="J980" s="38"/>
      <c r="K980" s="38"/>
    </row>
    <row r="981" spans="1:11" ht="15.75" customHeight="1">
      <c r="A981" s="37"/>
      <c r="B981" s="37"/>
      <c r="D981" s="37"/>
      <c r="E981" s="34"/>
      <c r="F981" s="34"/>
      <c r="G981" s="34"/>
      <c r="H981" s="38"/>
      <c r="I981" s="38"/>
      <c r="J981" s="38"/>
      <c r="K981" s="38"/>
    </row>
    <row r="982" spans="1:11" ht="15.75" customHeight="1">
      <c r="A982" s="37"/>
      <c r="B982" s="37"/>
      <c r="D982" s="37"/>
      <c r="E982" s="34"/>
      <c r="F982" s="34"/>
      <c r="G982" s="34"/>
      <c r="H982" s="38"/>
      <c r="I982" s="38"/>
      <c r="J982" s="38"/>
      <c r="K982" s="38"/>
    </row>
    <row r="983" spans="1:11" ht="15.75" customHeight="1">
      <c r="A983" s="37"/>
      <c r="B983" s="37"/>
      <c r="D983" s="37"/>
      <c r="E983" s="34"/>
      <c r="F983" s="34"/>
      <c r="G983" s="34"/>
      <c r="H983" s="38"/>
      <c r="I983" s="38"/>
      <c r="J983" s="38"/>
      <c r="K983" s="38"/>
    </row>
    <row r="984" spans="1:11" ht="15.75" customHeight="1">
      <c r="A984" s="37"/>
      <c r="B984" s="37"/>
      <c r="D984" s="37"/>
      <c r="E984" s="34"/>
      <c r="F984" s="34"/>
      <c r="G984" s="34"/>
      <c r="H984" s="38"/>
      <c r="I984" s="38"/>
      <c r="J984" s="38"/>
      <c r="K984" s="38"/>
    </row>
    <row r="985" spans="1:11" ht="15.75" customHeight="1">
      <c r="A985" s="37"/>
      <c r="B985" s="37"/>
      <c r="D985" s="37"/>
      <c r="E985" s="34"/>
      <c r="F985" s="34"/>
      <c r="G985" s="34"/>
      <c r="H985" s="38"/>
      <c r="I985" s="38"/>
      <c r="J985" s="38"/>
      <c r="K985" s="38"/>
    </row>
    <row r="986" spans="1:11" ht="15.75" customHeight="1">
      <c r="A986" s="37"/>
      <c r="B986" s="37"/>
      <c r="D986" s="37"/>
      <c r="E986" s="34"/>
      <c r="F986" s="34"/>
      <c r="G986" s="34"/>
      <c r="H986" s="38"/>
      <c r="I986" s="38"/>
      <c r="J986" s="38"/>
      <c r="K986" s="38"/>
    </row>
    <row r="987" spans="1:11" ht="15.75" customHeight="1">
      <c r="A987" s="37"/>
      <c r="B987" s="37"/>
      <c r="D987" s="37"/>
      <c r="E987" s="34"/>
      <c r="F987" s="34"/>
      <c r="G987" s="34"/>
      <c r="H987" s="38"/>
      <c r="I987" s="38"/>
      <c r="J987" s="38"/>
      <c r="K987" s="38"/>
    </row>
    <row r="988" spans="1:11" ht="15.75" customHeight="1">
      <c r="A988" s="37"/>
      <c r="B988" s="37"/>
      <c r="D988" s="37"/>
      <c r="E988" s="34"/>
      <c r="F988" s="34"/>
      <c r="G988" s="34"/>
      <c r="H988" s="38"/>
      <c r="I988" s="38"/>
      <c r="J988" s="38"/>
      <c r="K988" s="38"/>
    </row>
    <row r="989" spans="1:11" ht="15.75" customHeight="1">
      <c r="A989" s="37"/>
      <c r="B989" s="37"/>
      <c r="D989" s="37"/>
      <c r="E989" s="34"/>
      <c r="F989" s="34"/>
      <c r="G989" s="34"/>
      <c r="H989" s="38"/>
      <c r="I989" s="38"/>
      <c r="J989" s="38"/>
      <c r="K989" s="38"/>
    </row>
    <row r="990" spans="1:11" ht="15.75" customHeight="1">
      <c r="A990" s="37"/>
      <c r="B990" s="37"/>
      <c r="D990" s="37"/>
      <c r="E990" s="34"/>
      <c r="F990" s="34"/>
      <c r="G990" s="34"/>
      <c r="H990" s="38"/>
      <c r="I990" s="38"/>
      <c r="J990" s="38"/>
      <c r="K990" s="38"/>
    </row>
    <row r="991" spans="1:11" ht="15.75" customHeight="1">
      <c r="A991" s="37"/>
      <c r="B991" s="37"/>
      <c r="D991" s="37"/>
      <c r="E991" s="34"/>
      <c r="F991" s="34"/>
      <c r="G991" s="34"/>
      <c r="H991" s="38"/>
      <c r="I991" s="38"/>
      <c r="J991" s="38"/>
      <c r="K991" s="38"/>
    </row>
    <row r="992" spans="1:11" ht="15.75" customHeight="1">
      <c r="A992" s="37"/>
      <c r="B992" s="37"/>
      <c r="D992" s="37"/>
      <c r="E992" s="34"/>
      <c r="F992" s="34"/>
      <c r="G992" s="34"/>
      <c r="H992" s="38"/>
      <c r="I992" s="38"/>
      <c r="J992" s="38"/>
      <c r="K992" s="38"/>
    </row>
    <row r="993" spans="1:11" ht="15.75" customHeight="1">
      <c r="A993" s="37"/>
      <c r="B993" s="37"/>
      <c r="D993" s="37"/>
      <c r="E993" s="34"/>
      <c r="F993" s="34"/>
      <c r="G993" s="34"/>
      <c r="H993" s="38"/>
      <c r="I993" s="38"/>
      <c r="J993" s="38"/>
      <c r="K993" s="38"/>
    </row>
    <row r="994" spans="1:11" ht="15.75" customHeight="1">
      <c r="A994" s="37"/>
      <c r="B994" s="37"/>
      <c r="D994" s="37"/>
      <c r="E994" s="34"/>
      <c r="F994" s="34"/>
      <c r="G994" s="34"/>
      <c r="H994" s="38"/>
      <c r="I994" s="38"/>
      <c r="J994" s="38"/>
      <c r="K994" s="38"/>
    </row>
    <row r="995" spans="1:11" ht="15.75" customHeight="1">
      <c r="A995" s="37"/>
      <c r="B995" s="37"/>
      <c r="D995" s="37"/>
      <c r="E995" s="34"/>
      <c r="F995" s="34"/>
      <c r="G995" s="34"/>
      <c r="H995" s="38"/>
      <c r="I995" s="38"/>
      <c r="J995" s="38"/>
      <c r="K995" s="38"/>
    </row>
    <row r="996" spans="1:11" ht="15.75" customHeight="1">
      <c r="A996" s="37"/>
      <c r="B996" s="37"/>
      <c r="D996" s="37"/>
      <c r="E996" s="34"/>
      <c r="F996" s="34"/>
      <c r="G996" s="34"/>
      <c r="H996" s="38"/>
      <c r="I996" s="38"/>
      <c r="J996" s="38"/>
      <c r="K996" s="38"/>
    </row>
    <row r="997" spans="1:11" ht="15.75" customHeight="1">
      <c r="A997" s="37"/>
      <c r="B997" s="37"/>
      <c r="D997" s="37"/>
      <c r="E997" s="34"/>
      <c r="F997" s="34"/>
      <c r="G997" s="34"/>
      <c r="H997" s="38"/>
      <c r="I997" s="38"/>
      <c r="J997" s="38"/>
      <c r="K997" s="38"/>
    </row>
    <row r="998" spans="1:11" ht="15.75" customHeight="1">
      <c r="A998" s="37"/>
      <c r="B998" s="37"/>
      <c r="D998" s="37"/>
      <c r="E998" s="34"/>
      <c r="F998" s="34"/>
      <c r="G998" s="34"/>
      <c r="H998" s="38"/>
      <c r="I998" s="38"/>
      <c r="J998" s="38"/>
      <c r="K998" s="38"/>
    </row>
    <row r="999" spans="1:11" ht="15.75" customHeight="1">
      <c r="A999" s="37"/>
      <c r="B999" s="37"/>
      <c r="D999" s="37"/>
      <c r="E999" s="34"/>
      <c r="F999" s="34"/>
      <c r="G999" s="34"/>
      <c r="H999" s="38"/>
      <c r="I999" s="38"/>
      <c r="J999" s="38"/>
      <c r="K999" s="38"/>
    </row>
    <row r="1000" spans="1:11" ht="15.75" customHeight="1">
      <c r="A1000" s="37"/>
      <c r="B1000" s="37"/>
      <c r="D1000" s="37"/>
      <c r="E1000" s="34"/>
      <c r="F1000" s="34"/>
      <c r="G1000" s="34"/>
      <c r="H1000" s="38"/>
      <c r="I1000" s="38"/>
      <c r="J1000" s="38"/>
      <c r="K1000" s="38"/>
    </row>
    <row r="1001" spans="1:11" ht="15.75" customHeight="1">
      <c r="A1001" s="37"/>
      <c r="B1001" s="37"/>
      <c r="D1001" s="37"/>
      <c r="E1001" s="34"/>
      <c r="F1001" s="34"/>
      <c r="G1001" s="34"/>
      <c r="H1001" s="38"/>
      <c r="I1001" s="38"/>
      <c r="J1001" s="38"/>
      <c r="K1001" s="38"/>
    </row>
    <row r="1002" spans="1:11" ht="15.75" customHeight="1">
      <c r="A1002" s="37"/>
      <c r="B1002" s="37"/>
      <c r="D1002" s="37"/>
      <c r="E1002" s="34"/>
      <c r="F1002" s="34"/>
      <c r="G1002" s="34"/>
      <c r="H1002" s="38"/>
      <c r="I1002" s="38"/>
      <c r="J1002" s="38"/>
      <c r="K1002" s="38"/>
    </row>
    <row r="1003" spans="1:11" ht="15.75" customHeight="1">
      <c r="A1003" s="37"/>
      <c r="B1003" s="37"/>
      <c r="D1003" s="37"/>
      <c r="E1003" s="34"/>
      <c r="F1003" s="34"/>
      <c r="G1003" s="34"/>
      <c r="H1003" s="38"/>
      <c r="I1003" s="38"/>
      <c r="J1003" s="38"/>
      <c r="K1003" s="38"/>
    </row>
    <row r="1004" spans="1:11" ht="15.75" customHeight="1">
      <c r="A1004" s="37"/>
      <c r="B1004" s="37"/>
      <c r="D1004" s="37"/>
      <c r="E1004" s="34"/>
      <c r="F1004" s="34"/>
      <c r="G1004" s="34"/>
      <c r="H1004" s="38"/>
      <c r="I1004" s="38"/>
      <c r="J1004" s="38"/>
      <c r="K1004" s="38"/>
    </row>
    <row r="1005" spans="1:11" ht="15.75" customHeight="1">
      <c r="A1005" s="37"/>
      <c r="B1005" s="37"/>
      <c r="D1005" s="37"/>
      <c r="E1005" s="34"/>
      <c r="F1005" s="34"/>
      <c r="G1005" s="34"/>
      <c r="H1005" s="38"/>
      <c r="I1005" s="38"/>
      <c r="J1005" s="38"/>
      <c r="K1005" s="38"/>
    </row>
    <row r="1006" spans="1:11" ht="15.75" customHeight="1">
      <c r="A1006" s="37"/>
      <c r="B1006" s="37"/>
      <c r="D1006" s="37"/>
      <c r="E1006" s="34"/>
      <c r="F1006" s="34"/>
      <c r="G1006" s="34"/>
      <c r="H1006" s="38"/>
      <c r="I1006" s="38"/>
      <c r="J1006" s="38"/>
      <c r="K1006" s="38"/>
    </row>
    <row r="1007" spans="1:11" ht="15.75" customHeight="1">
      <c r="A1007" s="37"/>
      <c r="B1007" s="37"/>
      <c r="D1007" s="37"/>
      <c r="E1007" s="34"/>
      <c r="F1007" s="34"/>
      <c r="G1007" s="34"/>
      <c r="H1007" s="38"/>
      <c r="I1007" s="38"/>
      <c r="J1007" s="38"/>
      <c r="K1007" s="38"/>
    </row>
    <row r="1008" spans="1:11" ht="15.75" customHeight="1">
      <c r="A1008" s="37"/>
      <c r="B1008" s="37"/>
      <c r="D1008" s="37"/>
      <c r="E1008" s="34"/>
      <c r="F1008" s="34"/>
      <c r="G1008" s="34"/>
      <c r="H1008" s="38"/>
      <c r="I1008" s="38"/>
      <c r="J1008" s="38"/>
      <c r="K1008" s="38"/>
    </row>
    <row r="1009" spans="1:11" ht="15.75" customHeight="1">
      <c r="A1009" s="37"/>
      <c r="B1009" s="37"/>
      <c r="D1009" s="37"/>
      <c r="E1009" s="34"/>
      <c r="F1009" s="34"/>
      <c r="G1009" s="34"/>
      <c r="H1009" s="38"/>
      <c r="I1009" s="38"/>
      <c r="J1009" s="38"/>
      <c r="K1009" s="38"/>
    </row>
    <row r="1010" spans="1:11" ht="15.75" customHeight="1">
      <c r="A1010" s="37"/>
      <c r="B1010" s="37"/>
      <c r="D1010" s="37"/>
      <c r="E1010" s="34"/>
      <c r="F1010" s="34"/>
      <c r="G1010" s="34"/>
      <c r="H1010" s="38"/>
      <c r="I1010" s="38"/>
      <c r="J1010" s="38"/>
      <c r="K1010" s="38"/>
    </row>
    <row r="1011" spans="1:11" ht="15.75" customHeight="1">
      <c r="A1011" s="37"/>
      <c r="B1011" s="37"/>
      <c r="D1011" s="37"/>
      <c r="E1011" s="34"/>
      <c r="F1011" s="34"/>
      <c r="G1011" s="34"/>
      <c r="H1011" s="38"/>
      <c r="I1011" s="38"/>
      <c r="J1011" s="38"/>
      <c r="K1011" s="38"/>
    </row>
    <row r="1012" spans="1:11" ht="15.75" customHeight="1">
      <c r="A1012" s="37"/>
      <c r="B1012" s="37"/>
      <c r="D1012" s="37"/>
      <c r="E1012" s="34"/>
      <c r="F1012" s="34"/>
      <c r="G1012" s="34"/>
      <c r="H1012" s="38"/>
      <c r="I1012" s="38"/>
      <c r="J1012" s="38"/>
      <c r="K1012" s="38"/>
    </row>
    <row r="1013" spans="1:11" ht="15.75" customHeight="1">
      <c r="A1013" s="37"/>
      <c r="B1013" s="37"/>
      <c r="D1013" s="37"/>
      <c r="E1013" s="34"/>
      <c r="F1013" s="34"/>
      <c r="G1013" s="34"/>
      <c r="H1013" s="38"/>
      <c r="I1013" s="38"/>
      <c r="J1013" s="38"/>
      <c r="K1013" s="38"/>
    </row>
    <row r="1014" spans="1:11" ht="15.75" customHeight="1">
      <c r="A1014" s="37"/>
      <c r="B1014" s="37"/>
      <c r="D1014" s="37"/>
      <c r="E1014" s="34"/>
      <c r="F1014" s="34"/>
      <c r="G1014" s="34"/>
      <c r="H1014" s="38"/>
      <c r="I1014" s="38"/>
      <c r="J1014" s="38"/>
      <c r="K1014" s="38"/>
    </row>
  </sheetData>
  <mergeCells count="20">
    <mergeCell ref="A62:I62"/>
    <mergeCell ref="A63:A64"/>
    <mergeCell ref="B63:B64"/>
    <mergeCell ref="C63:C64"/>
    <mergeCell ref="D63:D64"/>
    <mergeCell ref="E63:E64"/>
    <mergeCell ref="F63:F64"/>
    <mergeCell ref="G63:H63"/>
    <mergeCell ref="I63:I64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511811024" right="0.511811024" top="0.78740157499999996" bottom="0.78740157499999996" header="0.31496062000000002" footer="0.31496062000000002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22"/>
  <sheetViews>
    <sheetView topLeftCell="A49" workbookViewId="0">
      <selection activeCell="C50" sqref="C50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39.28515625" style="27" bestFit="1" customWidth="1"/>
    <col min="4" max="4" width="42.85546875" style="27" customWidth="1"/>
    <col min="5" max="5" width="14.85546875" style="27" customWidth="1"/>
    <col min="6" max="7" width="14.140625" style="27" customWidth="1"/>
    <col min="8" max="8" width="14.42578125" style="27" customWidth="1"/>
    <col min="9" max="9" width="16" style="27" customWidth="1"/>
    <col min="10" max="10" width="13" style="27" customWidth="1"/>
    <col min="11" max="11" width="17.85546875" style="27" customWidth="1"/>
    <col min="12" max="12" width="8.7109375" style="27" customWidth="1"/>
    <col min="13" max="13" width="12.140625" style="27" customWidth="1"/>
    <col min="14" max="27" width="8.7109375" style="27" customWidth="1"/>
    <col min="28" max="16384" width="14.42578125" style="27"/>
  </cols>
  <sheetData>
    <row r="1" spans="1:11" ht="47.25" customHeight="1">
      <c r="A1" s="210" t="s">
        <v>400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ht="28.5" customHeight="1">
      <c r="A3" s="214" t="s">
        <v>3</v>
      </c>
      <c r="B3" s="214" t="s">
        <v>4</v>
      </c>
      <c r="C3" s="214" t="s">
        <v>5</v>
      </c>
      <c r="D3" s="214" t="s">
        <v>6</v>
      </c>
      <c r="E3" s="216" t="s">
        <v>167</v>
      </c>
      <c r="F3" s="216" t="s">
        <v>168</v>
      </c>
      <c r="G3" s="216" t="s">
        <v>300</v>
      </c>
      <c r="H3" s="217" t="s">
        <v>169</v>
      </c>
      <c r="I3" s="213"/>
      <c r="J3" s="218"/>
      <c r="K3" s="216" t="s">
        <v>170</v>
      </c>
    </row>
    <row r="4" spans="1:11" ht="28.5" customHeight="1">
      <c r="A4" s="215"/>
      <c r="B4" s="215"/>
      <c r="C4" s="215"/>
      <c r="D4" s="215"/>
      <c r="E4" s="215"/>
      <c r="F4" s="215"/>
      <c r="G4" s="215"/>
      <c r="H4" s="28" t="s">
        <v>171</v>
      </c>
      <c r="I4" s="28" t="s">
        <v>172</v>
      </c>
      <c r="J4" s="29" t="s">
        <v>173</v>
      </c>
      <c r="K4" s="215"/>
    </row>
    <row r="5" spans="1:11" ht="28.5" customHeight="1">
      <c r="A5" s="30" t="s">
        <v>330</v>
      </c>
      <c r="B5" s="30">
        <v>169</v>
      </c>
      <c r="C5" s="31" t="s">
        <v>71</v>
      </c>
      <c r="D5" s="31" t="s">
        <v>331</v>
      </c>
      <c r="E5" s="32">
        <v>15054.4</v>
      </c>
      <c r="F5" s="32">
        <v>0</v>
      </c>
      <c r="G5" s="32">
        <v>0</v>
      </c>
      <c r="H5" s="33">
        <v>876.95</v>
      </c>
      <c r="I5" s="33">
        <v>2857.43</v>
      </c>
      <c r="J5" s="33">
        <v>0</v>
      </c>
      <c r="K5" s="98">
        <f>E5+F5-H5-I5-J5</f>
        <v>11320.019999999999</v>
      </c>
    </row>
    <row r="6" spans="1:11" ht="28.5" customHeight="1">
      <c r="A6" s="30" t="s">
        <v>385</v>
      </c>
      <c r="B6" s="30">
        <v>185</v>
      </c>
      <c r="C6" s="31" t="s">
        <v>63</v>
      </c>
      <c r="D6" s="31" t="s">
        <v>22</v>
      </c>
      <c r="E6" s="32">
        <v>6060.83</v>
      </c>
      <c r="F6" s="32">
        <v>0</v>
      </c>
      <c r="G6" s="32">
        <v>0</v>
      </c>
      <c r="H6" s="33">
        <v>674.42</v>
      </c>
      <c r="I6" s="33">
        <v>596.29999999999995</v>
      </c>
      <c r="J6" s="33">
        <v>0</v>
      </c>
      <c r="K6" s="98">
        <f>E6+F6-H6-I6-J6</f>
        <v>4790.1099999999997</v>
      </c>
    </row>
    <row r="7" spans="1:11" ht="27.75" customHeight="1">
      <c r="A7" s="30" t="s">
        <v>230</v>
      </c>
      <c r="B7" s="30">
        <v>149</v>
      </c>
      <c r="C7" s="31" t="s">
        <v>43</v>
      </c>
      <c r="D7" s="31" t="s">
        <v>44</v>
      </c>
      <c r="E7" s="32">
        <v>15054.4</v>
      </c>
      <c r="F7" s="32">
        <v>0</v>
      </c>
      <c r="G7" s="32">
        <v>0</v>
      </c>
      <c r="H7" s="33">
        <v>876.95</v>
      </c>
      <c r="I7" s="33">
        <v>2909.56</v>
      </c>
      <c r="J7" s="33">
        <v>0</v>
      </c>
      <c r="K7" s="98">
        <f>E7+F7-H7-I7-J7</f>
        <v>11267.89</v>
      </c>
    </row>
    <row r="8" spans="1:11" ht="27.75" customHeight="1">
      <c r="A8" s="30" t="s">
        <v>277</v>
      </c>
      <c r="B8" s="30">
        <v>159</v>
      </c>
      <c r="C8" s="31" t="s">
        <v>43</v>
      </c>
      <c r="D8" s="31" t="s">
        <v>131</v>
      </c>
      <c r="E8" s="32">
        <v>15054.4</v>
      </c>
      <c r="F8" s="32">
        <v>0</v>
      </c>
      <c r="G8" s="32">
        <v>0</v>
      </c>
      <c r="H8" s="33">
        <v>876.95</v>
      </c>
      <c r="I8" s="33">
        <v>3013.84</v>
      </c>
      <c r="J8" s="33">
        <v>0</v>
      </c>
      <c r="K8" s="98">
        <f t="shared" ref="K8:K68" si="0">E8+F8-H8-I8-J8</f>
        <v>11163.609999999999</v>
      </c>
    </row>
    <row r="9" spans="1:11" ht="27.75" customHeight="1">
      <c r="A9" s="30" t="s">
        <v>387</v>
      </c>
      <c r="B9" s="30">
        <v>186</v>
      </c>
      <c r="C9" s="31" t="s">
        <v>63</v>
      </c>
      <c r="D9" s="31" t="s">
        <v>22</v>
      </c>
      <c r="E9" s="32">
        <v>6060.83</v>
      </c>
      <c r="F9" s="32">
        <v>0</v>
      </c>
      <c r="G9" s="32">
        <v>0</v>
      </c>
      <c r="H9" s="33">
        <v>674.42</v>
      </c>
      <c r="I9" s="33">
        <v>544.16999999999996</v>
      </c>
      <c r="J9" s="33">
        <v>0</v>
      </c>
      <c r="K9" s="98">
        <f t="shared" si="0"/>
        <v>4842.24</v>
      </c>
    </row>
    <row r="10" spans="1:11" ht="27" customHeight="1">
      <c r="A10" s="30" t="s">
        <v>25</v>
      </c>
      <c r="B10" s="30">
        <v>102</v>
      </c>
      <c r="C10" s="31" t="s">
        <v>26</v>
      </c>
      <c r="D10" s="31" t="s">
        <v>27</v>
      </c>
      <c r="E10" s="32">
        <v>9483.66</v>
      </c>
      <c r="F10" s="32">
        <v>0</v>
      </c>
      <c r="G10" s="32">
        <v>0</v>
      </c>
      <c r="H10" s="33">
        <v>876.95</v>
      </c>
      <c r="I10" s="33">
        <v>1429.75</v>
      </c>
      <c r="J10" s="33">
        <v>0</v>
      </c>
      <c r="K10" s="98">
        <f t="shared" si="0"/>
        <v>7176.9599999999991</v>
      </c>
    </row>
    <row r="11" spans="1:11" ht="27" customHeight="1">
      <c r="A11" s="30" t="s">
        <v>30</v>
      </c>
      <c r="B11" s="30">
        <v>91</v>
      </c>
      <c r="C11" s="31" t="s">
        <v>21</v>
      </c>
      <c r="D11" s="31" t="s">
        <v>31</v>
      </c>
      <c r="E11" s="32">
        <v>9483.66</v>
      </c>
      <c r="F11" s="32">
        <v>0</v>
      </c>
      <c r="G11" s="32">
        <v>0</v>
      </c>
      <c r="H11" s="33">
        <v>876.95</v>
      </c>
      <c r="I11" s="33">
        <v>1325.47</v>
      </c>
      <c r="J11" s="33">
        <v>0</v>
      </c>
      <c r="K11" s="98">
        <f t="shared" si="0"/>
        <v>7281.2399999999989</v>
      </c>
    </row>
    <row r="12" spans="1:11" ht="27" customHeight="1">
      <c r="A12" s="30" t="s">
        <v>34</v>
      </c>
      <c r="B12" s="30">
        <v>33</v>
      </c>
      <c r="C12" s="31" t="s">
        <v>21</v>
      </c>
      <c r="D12" s="31" t="s">
        <v>22</v>
      </c>
      <c r="E12" s="32">
        <f>3161.22+282.4</f>
        <v>3443.62</v>
      </c>
      <c r="F12" s="32">
        <f>2107.48+6322.44</f>
        <v>8429.92</v>
      </c>
      <c r="G12" s="32">
        <v>0</v>
      </c>
      <c r="H12" s="33">
        <f>876.95+282.4</f>
        <v>1159.3499999999999</v>
      </c>
      <c r="I12" s="33">
        <f>1429.75+39.09</f>
        <v>1468.84</v>
      </c>
      <c r="J12" s="33">
        <v>0</v>
      </c>
      <c r="K12" s="98">
        <f t="shared" si="0"/>
        <v>9245.35</v>
      </c>
    </row>
    <row r="13" spans="1:11" ht="27" customHeight="1">
      <c r="A13" s="30" t="s">
        <v>37</v>
      </c>
      <c r="B13" s="30">
        <v>83</v>
      </c>
      <c r="C13" s="31" t="s">
        <v>38</v>
      </c>
      <c r="D13" s="31" t="s">
        <v>39</v>
      </c>
      <c r="E13" s="32">
        <v>5530.75</v>
      </c>
      <c r="F13" s="32">
        <v>0</v>
      </c>
      <c r="G13" s="32">
        <v>0</v>
      </c>
      <c r="H13" s="33">
        <v>600.21</v>
      </c>
      <c r="I13" s="33">
        <v>333.96</v>
      </c>
      <c r="J13" s="33">
        <v>551.64</v>
      </c>
      <c r="K13" s="98">
        <f t="shared" si="0"/>
        <v>4044.94</v>
      </c>
    </row>
    <row r="14" spans="1:11" ht="27" customHeight="1">
      <c r="A14" s="30" t="s">
        <v>372</v>
      </c>
      <c r="B14" s="30">
        <v>172</v>
      </c>
      <c r="C14" s="31" t="s">
        <v>63</v>
      </c>
      <c r="D14" s="31" t="s">
        <v>56</v>
      </c>
      <c r="E14" s="32">
        <v>6269.82</v>
      </c>
      <c r="F14" s="32">
        <v>0</v>
      </c>
      <c r="G14" s="32">
        <v>0</v>
      </c>
      <c r="H14" s="33">
        <v>703.68</v>
      </c>
      <c r="I14" s="33">
        <v>645.73</v>
      </c>
      <c r="J14" s="33">
        <v>0</v>
      </c>
      <c r="K14" s="98">
        <f t="shared" si="0"/>
        <v>4920.41</v>
      </c>
    </row>
    <row r="15" spans="1:11" ht="27" customHeight="1">
      <c r="A15" s="30" t="s">
        <v>280</v>
      </c>
      <c r="B15" s="30">
        <v>162</v>
      </c>
      <c r="C15" s="31" t="s">
        <v>124</v>
      </c>
      <c r="D15" s="31" t="s">
        <v>124</v>
      </c>
      <c r="E15" s="32">
        <v>15054.4</v>
      </c>
      <c r="F15" s="32">
        <v>0</v>
      </c>
      <c r="G15" s="32">
        <v>0</v>
      </c>
      <c r="H15" s="33">
        <v>876.95</v>
      </c>
      <c r="I15" s="33">
        <v>2909.56</v>
      </c>
      <c r="J15" s="33">
        <v>0</v>
      </c>
      <c r="K15" s="98">
        <f t="shared" si="0"/>
        <v>11267.89</v>
      </c>
    </row>
    <row r="16" spans="1:11" ht="27" customHeight="1">
      <c r="A16" s="30" t="s">
        <v>46</v>
      </c>
      <c r="B16" s="30">
        <v>28</v>
      </c>
      <c r="C16" s="31" t="s">
        <v>21</v>
      </c>
      <c r="D16" s="31" t="s">
        <v>47</v>
      </c>
      <c r="E16" s="32">
        <v>9483.66</v>
      </c>
      <c r="F16" s="32">
        <v>0</v>
      </c>
      <c r="G16" s="32">
        <v>0</v>
      </c>
      <c r="H16" s="33">
        <v>876.95</v>
      </c>
      <c r="I16" s="33">
        <v>1325.47</v>
      </c>
      <c r="J16" s="33">
        <v>0</v>
      </c>
      <c r="K16" s="98">
        <f t="shared" si="0"/>
        <v>7281.2399999999989</v>
      </c>
    </row>
    <row r="17" spans="1:11" ht="27" customHeight="1">
      <c r="A17" s="30" t="s">
        <v>50</v>
      </c>
      <c r="B17" s="30">
        <v>134</v>
      </c>
      <c r="C17" s="31" t="s">
        <v>281</v>
      </c>
      <c r="D17" s="31" t="s">
        <v>52</v>
      </c>
      <c r="E17" s="32">
        <v>5330.19</v>
      </c>
      <c r="F17" s="32">
        <f>646.08+1938.25</f>
        <v>2584.33</v>
      </c>
      <c r="G17" s="32">
        <v>0</v>
      </c>
      <c r="H17" s="33">
        <f>284.53+20.29+572.13</f>
        <v>876.95</v>
      </c>
      <c r="I17" s="33">
        <f>285.08+371.61</f>
        <v>656.69</v>
      </c>
      <c r="J17" s="33">
        <v>0</v>
      </c>
      <c r="K17" s="98">
        <f t="shared" si="0"/>
        <v>6380.8799999999992</v>
      </c>
    </row>
    <row r="18" spans="1:11" ht="27" customHeight="1">
      <c r="A18" s="30" t="s">
        <v>283</v>
      </c>
      <c r="B18" s="30">
        <v>161</v>
      </c>
      <c r="C18" s="31" t="s">
        <v>71</v>
      </c>
      <c r="D18" s="31" t="s">
        <v>108</v>
      </c>
      <c r="E18" s="32">
        <v>15054.4</v>
      </c>
      <c r="F18" s="32">
        <v>0</v>
      </c>
      <c r="G18" s="32">
        <v>0</v>
      </c>
      <c r="H18" s="33">
        <v>876.95</v>
      </c>
      <c r="I18" s="33">
        <v>3013.84</v>
      </c>
      <c r="J18" s="33">
        <v>0</v>
      </c>
      <c r="K18" s="98">
        <f t="shared" si="0"/>
        <v>11163.609999999999</v>
      </c>
    </row>
    <row r="19" spans="1:11" ht="27" customHeight="1">
      <c r="A19" s="30" t="s">
        <v>285</v>
      </c>
      <c r="B19" s="30">
        <v>164</v>
      </c>
      <c r="C19" s="31" t="s">
        <v>286</v>
      </c>
      <c r="D19" s="31" t="s">
        <v>287</v>
      </c>
      <c r="E19" s="32">
        <v>9483.66</v>
      </c>
      <c r="F19" s="32">
        <v>0</v>
      </c>
      <c r="G19" s="32">
        <v>0</v>
      </c>
      <c r="H19" s="33">
        <v>876.95</v>
      </c>
      <c r="I19" s="33">
        <v>1481.89</v>
      </c>
      <c r="J19" s="33">
        <v>0</v>
      </c>
      <c r="K19" s="98">
        <f t="shared" si="0"/>
        <v>7124.8199999999988</v>
      </c>
    </row>
    <row r="20" spans="1:11" ht="27" customHeight="1">
      <c r="A20" s="30" t="s">
        <v>55</v>
      </c>
      <c r="B20" s="30">
        <v>87</v>
      </c>
      <c r="C20" s="31" t="s">
        <v>21</v>
      </c>
      <c r="D20" s="31" t="s">
        <v>56</v>
      </c>
      <c r="E20" s="32">
        <v>9483.66</v>
      </c>
      <c r="F20" s="32">
        <f>421.5+1264.49</f>
        <v>1685.99</v>
      </c>
      <c r="G20" s="32">
        <v>0</v>
      </c>
      <c r="H20" s="33">
        <f>876.95</f>
        <v>876.95</v>
      </c>
      <c r="I20" s="33">
        <v>1481.89</v>
      </c>
      <c r="J20" s="33">
        <v>0</v>
      </c>
      <c r="K20" s="98">
        <f t="shared" si="0"/>
        <v>8810.81</v>
      </c>
    </row>
    <row r="21" spans="1:11" ht="27" customHeight="1">
      <c r="A21" s="30" t="s">
        <v>59</v>
      </c>
      <c r="B21" s="30">
        <v>110</v>
      </c>
      <c r="C21" s="31" t="s">
        <v>288</v>
      </c>
      <c r="D21" s="31" t="s">
        <v>52</v>
      </c>
      <c r="E21" s="32">
        <v>8180.69</v>
      </c>
      <c r="F21" s="32">
        <v>0</v>
      </c>
      <c r="G21" s="32">
        <v>0</v>
      </c>
      <c r="H21" s="33">
        <v>876.95</v>
      </c>
      <c r="I21" s="33">
        <v>1071.43</v>
      </c>
      <c r="J21" s="33">
        <v>0</v>
      </c>
      <c r="K21" s="98">
        <f t="shared" si="0"/>
        <v>6232.3099999999995</v>
      </c>
    </row>
    <row r="22" spans="1:11" ht="27" customHeight="1">
      <c r="A22" s="30" t="s">
        <v>335</v>
      </c>
      <c r="B22" s="30">
        <v>173</v>
      </c>
      <c r="C22" s="31" t="s">
        <v>63</v>
      </c>
      <c r="D22" s="31" t="s">
        <v>373</v>
      </c>
      <c r="E22" s="32">
        <v>6269.82</v>
      </c>
      <c r="F22" s="32">
        <v>0</v>
      </c>
      <c r="G22" s="32">
        <v>0</v>
      </c>
      <c r="H22" s="33">
        <v>703.68</v>
      </c>
      <c r="I22" s="33">
        <v>645.73</v>
      </c>
      <c r="J22" s="33">
        <v>0</v>
      </c>
      <c r="K22" s="98">
        <f t="shared" si="0"/>
        <v>4920.41</v>
      </c>
    </row>
    <row r="23" spans="1:11" ht="27" customHeight="1">
      <c r="A23" s="30" t="s">
        <v>338</v>
      </c>
      <c r="B23" s="30">
        <v>174</v>
      </c>
      <c r="C23" s="31" t="s">
        <v>63</v>
      </c>
      <c r="D23" s="31" t="s">
        <v>99</v>
      </c>
      <c r="E23" s="32">
        <v>6269.82</v>
      </c>
      <c r="F23" s="32">
        <v>0</v>
      </c>
      <c r="G23" s="32">
        <v>0</v>
      </c>
      <c r="H23" s="33">
        <v>703.68</v>
      </c>
      <c r="I23" s="33">
        <v>541.45000000000005</v>
      </c>
      <c r="J23" s="33">
        <v>0</v>
      </c>
      <c r="K23" s="98">
        <f t="shared" si="0"/>
        <v>5024.6899999999996</v>
      </c>
    </row>
    <row r="24" spans="1:11" ht="27" customHeight="1">
      <c r="A24" s="30" t="s">
        <v>232</v>
      </c>
      <c r="B24" s="30">
        <v>153</v>
      </c>
      <c r="C24" s="31" t="s">
        <v>233</v>
      </c>
      <c r="D24" s="31" t="s">
        <v>96</v>
      </c>
      <c r="E24" s="32">
        <v>15054.4</v>
      </c>
      <c r="F24" s="32">
        <v>0</v>
      </c>
      <c r="G24" s="32">
        <v>0</v>
      </c>
      <c r="H24" s="33">
        <v>876.95</v>
      </c>
      <c r="I24" s="33">
        <v>2961.7</v>
      </c>
      <c r="J24" s="33">
        <v>0</v>
      </c>
      <c r="K24" s="98">
        <f t="shared" si="0"/>
        <v>11215.75</v>
      </c>
    </row>
    <row r="25" spans="1:11" ht="27" customHeight="1">
      <c r="A25" s="30" t="s">
        <v>236</v>
      </c>
      <c r="B25" s="30">
        <v>150</v>
      </c>
      <c r="C25" s="31" t="s">
        <v>233</v>
      </c>
      <c r="D25" s="31" t="s">
        <v>96</v>
      </c>
      <c r="E25" s="32">
        <v>15054.4</v>
      </c>
      <c r="F25" s="32">
        <v>0</v>
      </c>
      <c r="G25" s="32">
        <v>0</v>
      </c>
      <c r="H25" s="33">
        <v>876.95</v>
      </c>
      <c r="I25" s="33">
        <v>3013.84</v>
      </c>
      <c r="J25" s="33">
        <v>0</v>
      </c>
      <c r="K25" s="98">
        <f t="shared" si="0"/>
        <v>11163.609999999999</v>
      </c>
    </row>
    <row r="26" spans="1:11" ht="27.75" customHeight="1">
      <c r="A26" s="30" t="s">
        <v>239</v>
      </c>
      <c r="B26" s="30">
        <v>152</v>
      </c>
      <c r="C26" s="31" t="s">
        <v>71</v>
      </c>
      <c r="D26" s="31" t="s">
        <v>121</v>
      </c>
      <c r="E26" s="32">
        <v>15054.4</v>
      </c>
      <c r="F26" s="32">
        <v>0</v>
      </c>
      <c r="G26" s="32">
        <v>0</v>
      </c>
      <c r="H26" s="33">
        <v>876.95</v>
      </c>
      <c r="I26" s="33">
        <v>2909.56</v>
      </c>
      <c r="J26" s="33">
        <v>0</v>
      </c>
      <c r="K26" s="98">
        <f t="shared" si="0"/>
        <v>11267.89</v>
      </c>
    </row>
    <row r="27" spans="1:11" ht="27.75" customHeight="1">
      <c r="A27" s="30" t="s">
        <v>241</v>
      </c>
      <c r="B27" s="30">
        <v>154</v>
      </c>
      <c r="C27" s="31" t="s">
        <v>242</v>
      </c>
      <c r="D27" s="31" t="s">
        <v>77</v>
      </c>
      <c r="E27" s="32">
        <v>9952.73</v>
      </c>
      <c r="F27" s="32">
        <v>0</v>
      </c>
      <c r="G27" s="32">
        <v>0</v>
      </c>
      <c r="H27" s="33">
        <v>876.95</v>
      </c>
      <c r="I27" s="33">
        <v>1610.88</v>
      </c>
      <c r="J27" s="33">
        <v>0</v>
      </c>
      <c r="K27" s="98">
        <f t="shared" si="0"/>
        <v>7464.8999999999987</v>
      </c>
    </row>
    <row r="28" spans="1:11" ht="27.75" customHeight="1">
      <c r="A28" s="30" t="s">
        <v>389</v>
      </c>
      <c r="B28" s="30">
        <v>190</v>
      </c>
      <c r="C28" s="31" t="s">
        <v>63</v>
      </c>
      <c r="D28" s="31" t="s">
        <v>99</v>
      </c>
      <c r="E28" s="32">
        <v>4597.87</v>
      </c>
      <c r="F28" s="32">
        <v>0</v>
      </c>
      <c r="G28" s="32">
        <v>0</v>
      </c>
      <c r="H28" s="33">
        <v>469.61</v>
      </c>
      <c r="I28" s="33">
        <v>263.99</v>
      </c>
      <c r="J28" s="33">
        <v>0</v>
      </c>
      <c r="K28" s="98">
        <f t="shared" si="0"/>
        <v>3864.2700000000004</v>
      </c>
    </row>
    <row r="29" spans="1:11" ht="27.75" customHeight="1">
      <c r="A29" s="30" t="s">
        <v>340</v>
      </c>
      <c r="B29" s="30">
        <v>175</v>
      </c>
      <c r="C29" s="31" t="s">
        <v>63</v>
      </c>
      <c r="D29" s="31" t="s">
        <v>47</v>
      </c>
      <c r="E29" s="32">
        <v>6269.82</v>
      </c>
      <c r="F29" s="32">
        <v>0</v>
      </c>
      <c r="G29" s="32">
        <v>0</v>
      </c>
      <c r="H29" s="33">
        <v>703.68</v>
      </c>
      <c r="I29" s="33">
        <v>593.59</v>
      </c>
      <c r="J29" s="33">
        <v>0</v>
      </c>
      <c r="K29" s="98">
        <f t="shared" si="0"/>
        <v>4972.5499999999993</v>
      </c>
    </row>
    <row r="30" spans="1:11" ht="27.75" customHeight="1">
      <c r="A30" s="30" t="s">
        <v>401</v>
      </c>
      <c r="B30" s="30">
        <v>191</v>
      </c>
      <c r="C30" s="31" t="s">
        <v>63</v>
      </c>
      <c r="D30" s="31" t="s">
        <v>99</v>
      </c>
      <c r="E30" s="32">
        <v>4597.87</v>
      </c>
      <c r="F30" s="32">
        <v>0</v>
      </c>
      <c r="G30" s="32">
        <v>0</v>
      </c>
      <c r="H30" s="33">
        <v>469.91</v>
      </c>
      <c r="I30" s="33">
        <v>263.99</v>
      </c>
      <c r="J30" s="33">
        <v>0</v>
      </c>
      <c r="K30" s="98">
        <f t="shared" si="0"/>
        <v>3863.9700000000003</v>
      </c>
    </row>
    <row r="31" spans="1:11" ht="27.75" customHeight="1">
      <c r="A31" s="30" t="s">
        <v>343</v>
      </c>
      <c r="B31" s="30">
        <v>170</v>
      </c>
      <c r="C31" s="31" t="s">
        <v>321</v>
      </c>
      <c r="D31" s="31" t="s">
        <v>374</v>
      </c>
      <c r="E31" s="32">
        <v>15054.4</v>
      </c>
      <c r="F31" s="32">
        <v>0</v>
      </c>
      <c r="G31" s="32">
        <v>0</v>
      </c>
      <c r="H31" s="33">
        <v>876.95</v>
      </c>
      <c r="I31" s="33">
        <v>3013.84</v>
      </c>
      <c r="J31" s="33">
        <v>0</v>
      </c>
      <c r="K31" s="98">
        <f t="shared" si="0"/>
        <v>11163.609999999999</v>
      </c>
    </row>
    <row r="32" spans="1:11" ht="27.75" customHeight="1">
      <c r="A32" s="30" t="s">
        <v>312</v>
      </c>
      <c r="B32" s="30">
        <v>166</v>
      </c>
      <c r="C32" s="31" t="s">
        <v>313</v>
      </c>
      <c r="D32" s="31" t="s">
        <v>47</v>
      </c>
      <c r="E32" s="32">
        <v>7486.49</v>
      </c>
      <c r="F32" s="32">
        <v>0</v>
      </c>
      <c r="G32" s="32">
        <v>0</v>
      </c>
      <c r="H32" s="33">
        <v>874.01</v>
      </c>
      <c r="I32" s="33">
        <v>881.33</v>
      </c>
      <c r="J32" s="33">
        <v>0</v>
      </c>
      <c r="K32" s="98">
        <f t="shared" si="0"/>
        <v>5731.15</v>
      </c>
    </row>
    <row r="33" spans="1:11" ht="27.75" customHeight="1">
      <c r="A33" s="30" t="s">
        <v>347</v>
      </c>
      <c r="B33" s="30">
        <v>171</v>
      </c>
      <c r="C33" s="31" t="s">
        <v>321</v>
      </c>
      <c r="D33" s="31" t="s">
        <v>314</v>
      </c>
      <c r="E33" s="32">
        <v>15054.4</v>
      </c>
      <c r="F33" s="32">
        <v>0</v>
      </c>
      <c r="G33" s="32">
        <v>0</v>
      </c>
      <c r="H33" s="33">
        <v>876.95</v>
      </c>
      <c r="I33" s="33">
        <v>2909.56</v>
      </c>
      <c r="J33" s="33">
        <v>0</v>
      </c>
      <c r="K33" s="98">
        <f t="shared" si="0"/>
        <v>11267.89</v>
      </c>
    </row>
    <row r="34" spans="1:11" ht="27.75" customHeight="1">
      <c r="A34" s="30" t="s">
        <v>290</v>
      </c>
      <c r="B34" s="30">
        <v>165</v>
      </c>
      <c r="C34" s="31" t="s">
        <v>43</v>
      </c>
      <c r="D34" s="31" t="s">
        <v>314</v>
      </c>
      <c r="E34" s="32">
        <v>15054.4</v>
      </c>
      <c r="F34" s="32">
        <v>0</v>
      </c>
      <c r="G34" s="32">
        <v>1630.92</v>
      </c>
      <c r="H34" s="33">
        <v>876.95</v>
      </c>
      <c r="I34" s="33">
        <v>2961.7</v>
      </c>
      <c r="J34" s="33">
        <v>0</v>
      </c>
      <c r="K34" s="98">
        <f t="shared" si="0"/>
        <v>11215.75</v>
      </c>
    </row>
    <row r="35" spans="1:11" ht="27" customHeight="1">
      <c r="A35" s="30" t="s">
        <v>79</v>
      </c>
      <c r="B35" s="30">
        <v>50</v>
      </c>
      <c r="C35" s="31" t="s">
        <v>26</v>
      </c>
      <c r="D35" s="35" t="s">
        <v>31</v>
      </c>
      <c r="E35" s="32">
        <v>4741.83</v>
      </c>
      <c r="F35" s="32">
        <f>278.53+1673.45+4741.83+185.69+1115.64+3161.22+270.52</f>
        <v>11426.88</v>
      </c>
      <c r="G35" s="32">
        <v>0</v>
      </c>
      <c r="H35" s="33">
        <f>657.71+489.76</f>
        <v>1147.47</v>
      </c>
      <c r="I35" s="33">
        <f>1226.31+296.38</f>
        <v>1522.69</v>
      </c>
      <c r="J35" s="33">
        <v>0</v>
      </c>
      <c r="K35" s="98">
        <f t="shared" si="0"/>
        <v>13498.55</v>
      </c>
    </row>
    <row r="36" spans="1:11" ht="27" customHeight="1">
      <c r="A36" s="30" t="s">
        <v>245</v>
      </c>
      <c r="B36" s="30">
        <v>151</v>
      </c>
      <c r="C36" s="31" t="s">
        <v>71</v>
      </c>
      <c r="D36" s="35" t="s">
        <v>246</v>
      </c>
      <c r="E36" s="32">
        <v>15054.4</v>
      </c>
      <c r="F36" s="32">
        <v>0</v>
      </c>
      <c r="G36" s="32">
        <v>0</v>
      </c>
      <c r="H36" s="33">
        <v>876.95</v>
      </c>
      <c r="I36" s="33">
        <v>3013.84</v>
      </c>
      <c r="J36" s="33">
        <v>0</v>
      </c>
      <c r="K36" s="98">
        <f t="shared" si="0"/>
        <v>11163.609999999999</v>
      </c>
    </row>
    <row r="37" spans="1:11" ht="27" customHeight="1">
      <c r="A37" s="30" t="s">
        <v>316</v>
      </c>
      <c r="B37" s="30">
        <v>167</v>
      </c>
      <c r="C37" s="31" t="s">
        <v>63</v>
      </c>
      <c r="D37" s="35" t="s">
        <v>47</v>
      </c>
      <c r="E37" s="32">
        <v>6269.82</v>
      </c>
      <c r="F37" s="32">
        <v>0</v>
      </c>
      <c r="G37" s="32">
        <v>0</v>
      </c>
      <c r="H37" s="33">
        <v>703.68</v>
      </c>
      <c r="I37" s="33">
        <v>645.73</v>
      </c>
      <c r="J37" s="33">
        <v>0</v>
      </c>
      <c r="K37" s="98">
        <f t="shared" si="0"/>
        <v>4920.41</v>
      </c>
    </row>
    <row r="38" spans="1:11" ht="27" customHeight="1">
      <c r="A38" s="30" t="s">
        <v>82</v>
      </c>
      <c r="B38" s="30">
        <v>27</v>
      </c>
      <c r="C38" s="31" t="s">
        <v>26</v>
      </c>
      <c r="D38" s="31" t="s">
        <v>31</v>
      </c>
      <c r="E38" s="32">
        <v>6954.68</v>
      </c>
      <c r="F38" s="32">
        <f>2528.98+273.39</f>
        <v>2802.37</v>
      </c>
      <c r="G38" s="32">
        <v>0</v>
      </c>
      <c r="H38" s="33">
        <f>350.78+799.56</f>
        <v>1150.3399999999999</v>
      </c>
      <c r="I38" s="33">
        <f>571.9+830.74</f>
        <v>1402.6399999999999</v>
      </c>
      <c r="J38" s="33">
        <v>0</v>
      </c>
      <c r="K38" s="98">
        <f t="shared" si="0"/>
        <v>7204.07</v>
      </c>
    </row>
    <row r="39" spans="1:11" ht="27" customHeight="1">
      <c r="A39" s="30" t="s">
        <v>84</v>
      </c>
      <c r="B39" s="30">
        <v>65</v>
      </c>
      <c r="C39" s="31" t="s">
        <v>43</v>
      </c>
      <c r="D39" s="31" t="s">
        <v>314</v>
      </c>
      <c r="E39" s="32">
        <v>9032.64</v>
      </c>
      <c r="F39" s="32">
        <f>2007.25+6021.76+876.95</f>
        <v>8905.9600000000009</v>
      </c>
      <c r="G39" s="32">
        <v>0</v>
      </c>
      <c r="H39" s="33">
        <f>876.95*2</f>
        <v>1753.9</v>
      </c>
      <c r="I39" s="33">
        <f>1029.72+1453.82</f>
        <v>2483.54</v>
      </c>
      <c r="J39" s="33">
        <v>0</v>
      </c>
      <c r="K39" s="98">
        <f t="shared" si="0"/>
        <v>13701.16</v>
      </c>
    </row>
    <row r="40" spans="1:11" ht="27" customHeight="1">
      <c r="A40" s="30" t="s">
        <v>349</v>
      </c>
      <c r="B40" s="30">
        <v>176</v>
      </c>
      <c r="C40" s="31" t="s">
        <v>63</v>
      </c>
      <c r="D40" s="31" t="s">
        <v>22</v>
      </c>
      <c r="E40" s="32">
        <v>6269.82</v>
      </c>
      <c r="F40" s="32">
        <v>0</v>
      </c>
      <c r="G40" s="32">
        <v>0</v>
      </c>
      <c r="H40" s="33">
        <v>703.68</v>
      </c>
      <c r="I40" s="33">
        <v>645.73</v>
      </c>
      <c r="J40" s="33">
        <v>0</v>
      </c>
      <c r="K40" s="98">
        <f t="shared" si="0"/>
        <v>4920.41</v>
      </c>
    </row>
    <row r="41" spans="1:11" ht="27" customHeight="1">
      <c r="A41" s="30" t="s">
        <v>318</v>
      </c>
      <c r="B41" s="30">
        <v>168</v>
      </c>
      <c r="C41" s="31" t="s">
        <v>71</v>
      </c>
      <c r="D41" s="31" t="s">
        <v>121</v>
      </c>
      <c r="E41" s="32">
        <v>15054.4</v>
      </c>
      <c r="F41" s="32">
        <v>0</v>
      </c>
      <c r="G41" s="32">
        <v>0</v>
      </c>
      <c r="H41" s="33">
        <v>876.95</v>
      </c>
      <c r="I41" s="33">
        <v>2857.43</v>
      </c>
      <c r="J41" s="33">
        <v>0</v>
      </c>
      <c r="K41" s="98">
        <f t="shared" si="0"/>
        <v>11320.019999999999</v>
      </c>
    </row>
    <row r="42" spans="1:11" ht="27" customHeight="1">
      <c r="A42" s="30" t="s">
        <v>93</v>
      </c>
      <c r="B42" s="30">
        <v>135</v>
      </c>
      <c r="C42" s="31" t="s">
        <v>21</v>
      </c>
      <c r="D42" s="31" t="s">
        <v>31</v>
      </c>
      <c r="E42" s="32">
        <v>9483.66</v>
      </c>
      <c r="F42" s="32">
        <v>0</v>
      </c>
      <c r="G42" s="32">
        <v>0</v>
      </c>
      <c r="H42" s="33">
        <v>876.95</v>
      </c>
      <c r="I42" s="33">
        <v>1429.75</v>
      </c>
      <c r="J42" s="33">
        <v>0</v>
      </c>
      <c r="K42" s="98">
        <f t="shared" si="0"/>
        <v>7176.9599999999991</v>
      </c>
    </row>
    <row r="43" spans="1:11" ht="27" customHeight="1">
      <c r="A43" s="30" t="s">
        <v>391</v>
      </c>
      <c r="B43" s="30">
        <v>187</v>
      </c>
      <c r="C43" s="31" t="s">
        <v>63</v>
      </c>
      <c r="D43" s="31" t="s">
        <v>392</v>
      </c>
      <c r="E43" s="32">
        <v>6060.83</v>
      </c>
      <c r="F43" s="32">
        <v>0</v>
      </c>
      <c r="G43" s="32">
        <v>0</v>
      </c>
      <c r="H43" s="33">
        <v>674.42</v>
      </c>
      <c r="I43" s="33">
        <v>544.16999999999996</v>
      </c>
      <c r="J43" s="33">
        <v>0</v>
      </c>
      <c r="K43" s="98">
        <f t="shared" si="0"/>
        <v>4842.24</v>
      </c>
    </row>
    <row r="44" spans="1:11" ht="27" customHeight="1">
      <c r="A44" s="30" t="s">
        <v>351</v>
      </c>
      <c r="B44" s="30">
        <v>177</v>
      </c>
      <c r="C44" s="31" t="s">
        <v>63</v>
      </c>
      <c r="D44" s="31" t="s">
        <v>352</v>
      </c>
      <c r="E44" s="32">
        <v>6269.82</v>
      </c>
      <c r="F44" s="32">
        <v>0</v>
      </c>
      <c r="G44" s="32">
        <v>0</v>
      </c>
      <c r="H44" s="33">
        <v>703.68</v>
      </c>
      <c r="I44" s="33">
        <v>593.59</v>
      </c>
      <c r="J44" s="33">
        <v>0</v>
      </c>
      <c r="K44" s="98">
        <f t="shared" si="0"/>
        <v>4972.5499999999993</v>
      </c>
    </row>
    <row r="45" spans="1:11" ht="27" customHeight="1">
      <c r="A45" s="30" t="s">
        <v>98</v>
      </c>
      <c r="B45" s="30">
        <v>120</v>
      </c>
      <c r="C45" s="31" t="s">
        <v>21</v>
      </c>
      <c r="D45" s="31" t="s">
        <v>99</v>
      </c>
      <c r="E45" s="36">
        <v>9483.66</v>
      </c>
      <c r="F45" s="36">
        <v>0</v>
      </c>
      <c r="G45" s="36">
        <v>0</v>
      </c>
      <c r="H45" s="33">
        <v>876.95</v>
      </c>
      <c r="I45" s="33">
        <v>1481.89</v>
      </c>
      <c r="J45" s="33">
        <v>0</v>
      </c>
      <c r="K45" s="98">
        <f t="shared" si="0"/>
        <v>7124.8199999999988</v>
      </c>
    </row>
    <row r="46" spans="1:11" ht="27" customHeight="1">
      <c r="A46" s="30" t="s">
        <v>402</v>
      </c>
      <c r="B46" s="30">
        <v>188</v>
      </c>
      <c r="C46" s="31" t="s">
        <v>63</v>
      </c>
      <c r="D46" s="31" t="s">
        <v>395</v>
      </c>
      <c r="E46" s="36">
        <v>6060.83</v>
      </c>
      <c r="F46" s="36">
        <v>0</v>
      </c>
      <c r="G46" s="36">
        <v>0</v>
      </c>
      <c r="H46" s="33">
        <v>674.42</v>
      </c>
      <c r="I46" s="33">
        <v>492.03</v>
      </c>
      <c r="J46" s="33">
        <v>0</v>
      </c>
      <c r="K46" s="98">
        <f t="shared" si="0"/>
        <v>4894.38</v>
      </c>
    </row>
    <row r="47" spans="1:11" ht="27" customHeight="1">
      <c r="A47" s="30" t="s">
        <v>102</v>
      </c>
      <c r="B47" s="30">
        <v>49</v>
      </c>
      <c r="C47" s="31" t="s">
        <v>26</v>
      </c>
      <c r="D47" s="31" t="s">
        <v>31</v>
      </c>
      <c r="E47" s="32">
        <v>4741.83</v>
      </c>
      <c r="F47" s="32">
        <f>1580.61+4741.83+323.86</f>
        <v>6646.2999999999993</v>
      </c>
      <c r="G47" s="32">
        <v>0</v>
      </c>
      <c r="H47" s="33">
        <f>711.05+489.76</f>
        <v>1200.81</v>
      </c>
      <c r="I47" s="33">
        <f>606.04+296.38</f>
        <v>902.42</v>
      </c>
      <c r="J47" s="33">
        <v>0</v>
      </c>
      <c r="K47" s="98">
        <f t="shared" si="0"/>
        <v>9284.9</v>
      </c>
    </row>
    <row r="48" spans="1:11" ht="27" customHeight="1">
      <c r="A48" s="30" t="s">
        <v>248</v>
      </c>
      <c r="B48" s="30">
        <v>156</v>
      </c>
      <c r="C48" s="31" t="s">
        <v>71</v>
      </c>
      <c r="D48" s="31" t="s">
        <v>86</v>
      </c>
      <c r="E48" s="32">
        <v>15054.4</v>
      </c>
      <c r="F48" s="32">
        <v>0</v>
      </c>
      <c r="G48" s="32">
        <v>868.19</v>
      </c>
      <c r="H48" s="33">
        <v>876.95</v>
      </c>
      <c r="I48" s="33">
        <v>2961.7</v>
      </c>
      <c r="J48" s="33">
        <v>0</v>
      </c>
      <c r="K48" s="98">
        <f t="shared" si="0"/>
        <v>11215.75</v>
      </c>
    </row>
    <row r="49" spans="1:11" ht="27" customHeight="1">
      <c r="A49" s="30" t="s">
        <v>355</v>
      </c>
      <c r="B49" s="30">
        <v>178</v>
      </c>
      <c r="C49" s="31" t="s">
        <v>63</v>
      </c>
      <c r="D49" s="31" t="s">
        <v>22</v>
      </c>
      <c r="E49" s="32">
        <v>6269.82</v>
      </c>
      <c r="F49" s="32">
        <v>0</v>
      </c>
      <c r="G49" s="32">
        <v>0</v>
      </c>
      <c r="H49" s="33">
        <v>703.68</v>
      </c>
      <c r="I49" s="33">
        <v>645.73</v>
      </c>
      <c r="J49" s="33">
        <v>0</v>
      </c>
      <c r="K49" s="98">
        <f t="shared" si="0"/>
        <v>4920.41</v>
      </c>
    </row>
    <row r="50" spans="1:11" ht="27" customHeight="1">
      <c r="A50" s="30" t="s">
        <v>104</v>
      </c>
      <c r="B50" s="30">
        <v>142</v>
      </c>
      <c r="C50" s="31" t="s">
        <v>452</v>
      </c>
      <c r="D50" s="31" t="s">
        <v>56</v>
      </c>
      <c r="E50" s="32">
        <v>9207.44</v>
      </c>
      <c r="F50" s="32">
        <v>0</v>
      </c>
      <c r="G50" s="32">
        <v>0</v>
      </c>
      <c r="H50" s="33">
        <v>876.95</v>
      </c>
      <c r="I50" s="33">
        <v>1353.79</v>
      </c>
      <c r="J50" s="33">
        <v>0</v>
      </c>
      <c r="K50" s="98">
        <f t="shared" si="0"/>
        <v>6976.7</v>
      </c>
    </row>
    <row r="51" spans="1:11" ht="27" customHeight="1">
      <c r="A51" s="30" t="s">
        <v>403</v>
      </c>
      <c r="B51" s="30">
        <v>189</v>
      </c>
      <c r="C51" s="31" t="s">
        <v>63</v>
      </c>
      <c r="D51" s="31" t="s">
        <v>99</v>
      </c>
      <c r="E51" s="32">
        <v>6060.83</v>
      </c>
      <c r="F51" s="32">
        <v>0</v>
      </c>
      <c r="G51" s="32">
        <v>0</v>
      </c>
      <c r="H51" s="33">
        <v>674.42</v>
      </c>
      <c r="I51" s="33">
        <v>596.29999999999995</v>
      </c>
      <c r="J51" s="33">
        <v>0</v>
      </c>
      <c r="K51" s="98">
        <f t="shared" si="0"/>
        <v>4790.1099999999997</v>
      </c>
    </row>
    <row r="52" spans="1:11" ht="27" customHeight="1">
      <c r="A52" s="30" t="s">
        <v>292</v>
      </c>
      <c r="B52" s="30">
        <v>163</v>
      </c>
      <c r="C52" s="31" t="s">
        <v>43</v>
      </c>
      <c r="D52" s="31" t="s">
        <v>314</v>
      </c>
      <c r="E52" s="32">
        <v>15054.4</v>
      </c>
      <c r="F52" s="32">
        <v>0</v>
      </c>
      <c r="G52" s="32">
        <v>0</v>
      </c>
      <c r="H52" s="33">
        <v>876.95</v>
      </c>
      <c r="I52" s="33">
        <v>2857.43</v>
      </c>
      <c r="J52" s="33">
        <v>0</v>
      </c>
      <c r="K52" s="98">
        <f t="shared" si="0"/>
        <v>11320.019999999999</v>
      </c>
    </row>
    <row r="53" spans="1:11" ht="27" customHeight="1">
      <c r="A53" s="30" t="s">
        <v>357</v>
      </c>
      <c r="B53" s="30">
        <v>179</v>
      </c>
      <c r="C53" s="31" t="s">
        <v>63</v>
      </c>
      <c r="D53" s="31" t="s">
        <v>27</v>
      </c>
      <c r="E53" s="32">
        <v>6269.82</v>
      </c>
      <c r="F53" s="32">
        <v>0</v>
      </c>
      <c r="G53" s="32">
        <v>0</v>
      </c>
      <c r="H53" s="33">
        <v>703.68</v>
      </c>
      <c r="I53" s="33">
        <v>645.73</v>
      </c>
      <c r="J53" s="33">
        <v>0</v>
      </c>
      <c r="K53" s="98">
        <f t="shared" si="0"/>
        <v>4920.41</v>
      </c>
    </row>
    <row r="54" spans="1:11" ht="27" customHeight="1">
      <c r="A54" s="30" t="s">
        <v>294</v>
      </c>
      <c r="B54" s="30">
        <v>158</v>
      </c>
      <c r="C54" s="31" t="s">
        <v>116</v>
      </c>
      <c r="D54" s="31" t="s">
        <v>15</v>
      </c>
      <c r="E54" s="32">
        <v>3477.96</v>
      </c>
      <c r="F54" s="32">
        <v>0</v>
      </c>
      <c r="G54" s="32">
        <v>0</v>
      </c>
      <c r="H54" s="33">
        <v>320.33</v>
      </c>
      <c r="I54" s="33">
        <v>72</v>
      </c>
      <c r="J54" s="33">
        <v>0</v>
      </c>
      <c r="K54" s="98">
        <f t="shared" si="0"/>
        <v>3085.63</v>
      </c>
    </row>
    <row r="55" spans="1:11" ht="27" customHeight="1">
      <c r="A55" s="30" t="s">
        <v>404</v>
      </c>
      <c r="B55" s="30">
        <v>192</v>
      </c>
      <c r="C55" s="31" t="s">
        <v>38</v>
      </c>
      <c r="D55" s="31" t="s">
        <v>39</v>
      </c>
      <c r="E55" s="32">
        <v>2765.37</v>
      </c>
      <c r="F55" s="32">
        <v>0</v>
      </c>
      <c r="G55" s="32">
        <v>0</v>
      </c>
      <c r="H55" s="33">
        <v>234.89</v>
      </c>
      <c r="I55" s="33">
        <v>0</v>
      </c>
      <c r="J55" s="33">
        <v>0</v>
      </c>
      <c r="K55" s="98">
        <f t="shared" si="0"/>
        <v>2530.48</v>
      </c>
    </row>
    <row r="56" spans="1:11" ht="27" customHeight="1">
      <c r="A56" s="30" t="s">
        <v>376</v>
      </c>
      <c r="B56" s="30">
        <v>180</v>
      </c>
      <c r="C56" s="31" t="s">
        <v>105</v>
      </c>
      <c r="D56" s="31" t="s">
        <v>52</v>
      </c>
      <c r="E56" s="32">
        <v>6269.82</v>
      </c>
      <c r="F56" s="32">
        <v>0</v>
      </c>
      <c r="G56" s="32">
        <v>0</v>
      </c>
      <c r="H56" s="33">
        <v>703.68</v>
      </c>
      <c r="I56" s="33">
        <v>645.73</v>
      </c>
      <c r="J56" s="33">
        <v>0</v>
      </c>
      <c r="K56" s="98">
        <f t="shared" si="0"/>
        <v>4920.41</v>
      </c>
    </row>
    <row r="57" spans="1:11" ht="27" customHeight="1">
      <c r="A57" s="30" t="s">
        <v>126</v>
      </c>
      <c r="B57" s="30">
        <v>36</v>
      </c>
      <c r="C57" s="31" t="s">
        <v>26</v>
      </c>
      <c r="D57" s="31" t="s">
        <v>31</v>
      </c>
      <c r="E57" s="32">
        <v>9483.66</v>
      </c>
      <c r="F57" s="32">
        <v>0</v>
      </c>
      <c r="G57" s="32">
        <v>0</v>
      </c>
      <c r="H57" s="33">
        <v>876.65</v>
      </c>
      <c r="I57" s="33">
        <v>1429.75</v>
      </c>
      <c r="J57" s="33">
        <v>0</v>
      </c>
      <c r="K57" s="98">
        <f t="shared" si="0"/>
        <v>7177.26</v>
      </c>
    </row>
    <row r="58" spans="1:11" ht="27" customHeight="1">
      <c r="A58" s="30" t="s">
        <v>250</v>
      </c>
      <c r="B58" s="30">
        <v>157</v>
      </c>
      <c r="C58" s="31" t="s">
        <v>321</v>
      </c>
      <c r="D58" s="31" t="s">
        <v>322</v>
      </c>
      <c r="E58" s="32">
        <v>15054.4</v>
      </c>
      <c r="F58" s="32">
        <v>0</v>
      </c>
      <c r="G58" s="32">
        <v>0</v>
      </c>
      <c r="H58" s="33">
        <v>876.65</v>
      </c>
      <c r="I58" s="33">
        <v>3013.84</v>
      </c>
      <c r="J58" s="33">
        <v>0</v>
      </c>
      <c r="K58" s="98">
        <f t="shared" si="0"/>
        <v>11163.91</v>
      </c>
    </row>
    <row r="59" spans="1:11" ht="27" customHeight="1">
      <c r="A59" s="30" t="s">
        <v>361</v>
      </c>
      <c r="B59" s="30">
        <v>181</v>
      </c>
      <c r="C59" s="31" t="s">
        <v>63</v>
      </c>
      <c r="D59" s="31" t="s">
        <v>135</v>
      </c>
      <c r="E59" s="32">
        <v>6269.82</v>
      </c>
      <c r="F59" s="32">
        <v>0</v>
      </c>
      <c r="G59" s="32">
        <v>0</v>
      </c>
      <c r="H59" s="33">
        <v>703.68</v>
      </c>
      <c r="I59" s="33">
        <v>645.73</v>
      </c>
      <c r="J59" s="33">
        <v>0</v>
      </c>
      <c r="K59" s="98">
        <f t="shared" si="0"/>
        <v>4920.41</v>
      </c>
    </row>
    <row r="60" spans="1:11" ht="27" customHeight="1">
      <c r="A60" s="30" t="s">
        <v>128</v>
      </c>
      <c r="B60" s="30">
        <v>42</v>
      </c>
      <c r="C60" s="31" t="s">
        <v>26</v>
      </c>
      <c r="D60" s="35" t="s">
        <v>31</v>
      </c>
      <c r="E60" s="32">
        <v>9483.66</v>
      </c>
      <c r="F60" s="32">
        <v>0</v>
      </c>
      <c r="G60" s="32">
        <v>0</v>
      </c>
      <c r="H60" s="33">
        <v>876.95</v>
      </c>
      <c r="I60" s="33">
        <v>1481.89</v>
      </c>
      <c r="J60" s="33">
        <v>0</v>
      </c>
      <c r="K60" s="98">
        <f t="shared" si="0"/>
        <v>7124.8199999999988</v>
      </c>
    </row>
    <row r="61" spans="1:11" ht="27" customHeight="1">
      <c r="A61" s="30" t="s">
        <v>252</v>
      </c>
      <c r="B61" s="30">
        <v>155</v>
      </c>
      <c r="C61" s="31" t="s">
        <v>264</v>
      </c>
      <c r="D61" s="31" t="s">
        <v>253</v>
      </c>
      <c r="E61" s="32">
        <v>9952.73</v>
      </c>
      <c r="F61" s="32">
        <v>0</v>
      </c>
      <c r="G61" s="32">
        <v>0</v>
      </c>
      <c r="H61" s="33">
        <v>876.95</v>
      </c>
      <c r="I61" s="33">
        <v>1610.88</v>
      </c>
      <c r="J61" s="33">
        <v>0</v>
      </c>
      <c r="K61" s="98">
        <f t="shared" si="0"/>
        <v>7464.8999999999987</v>
      </c>
    </row>
    <row r="62" spans="1:11" ht="27" customHeight="1">
      <c r="A62" s="30" t="s">
        <v>133</v>
      </c>
      <c r="B62" s="30">
        <v>136</v>
      </c>
      <c r="C62" s="31" t="s">
        <v>134</v>
      </c>
      <c r="D62" s="31" t="s">
        <v>135</v>
      </c>
      <c r="E62" s="32">
        <v>9207.44</v>
      </c>
      <c r="F62" s="32">
        <v>0</v>
      </c>
      <c r="G62" s="32">
        <v>0</v>
      </c>
      <c r="H62" s="33">
        <v>876.95</v>
      </c>
      <c r="I62" s="33">
        <v>1405.95</v>
      </c>
      <c r="J62" s="33">
        <v>0</v>
      </c>
      <c r="K62" s="98">
        <f t="shared" si="0"/>
        <v>6924.54</v>
      </c>
    </row>
    <row r="63" spans="1:11" ht="27" customHeight="1">
      <c r="A63" s="30" t="s">
        <v>363</v>
      </c>
      <c r="B63" s="30">
        <v>182</v>
      </c>
      <c r="C63" s="31" t="s">
        <v>63</v>
      </c>
      <c r="D63" s="31" t="s">
        <v>22</v>
      </c>
      <c r="E63" s="32">
        <v>6269.82</v>
      </c>
      <c r="F63" s="32">
        <v>0</v>
      </c>
      <c r="G63" s="32">
        <v>0</v>
      </c>
      <c r="H63" s="33">
        <v>703.68</v>
      </c>
      <c r="I63" s="33">
        <v>645.73</v>
      </c>
      <c r="J63" s="33">
        <v>0</v>
      </c>
      <c r="K63" s="98">
        <f t="shared" si="0"/>
        <v>4920.41</v>
      </c>
    </row>
    <row r="64" spans="1:11" ht="27" customHeight="1">
      <c r="A64" s="30" t="s">
        <v>144</v>
      </c>
      <c r="B64" s="30">
        <v>133</v>
      </c>
      <c r="C64" s="31" t="s">
        <v>145</v>
      </c>
      <c r="D64" s="31" t="s">
        <v>77</v>
      </c>
      <c r="E64" s="32">
        <v>12607.82</v>
      </c>
      <c r="F64" s="32">
        <v>0</v>
      </c>
      <c r="G64" s="32">
        <v>0</v>
      </c>
      <c r="H64" s="33">
        <v>876.95</v>
      </c>
      <c r="I64" s="33">
        <v>2341.0300000000002</v>
      </c>
      <c r="J64" s="33">
        <v>0</v>
      </c>
      <c r="K64" s="98">
        <f t="shared" si="0"/>
        <v>9389.8399999999983</v>
      </c>
    </row>
    <row r="65" spans="1:11" ht="27" customHeight="1">
      <c r="A65" s="30" t="s">
        <v>365</v>
      </c>
      <c r="B65" s="30">
        <v>183</v>
      </c>
      <c r="C65" s="31" t="s">
        <v>63</v>
      </c>
      <c r="D65" s="31" t="s">
        <v>22</v>
      </c>
      <c r="E65" s="32">
        <v>6269.82</v>
      </c>
      <c r="F65" s="32">
        <v>0</v>
      </c>
      <c r="G65" s="32">
        <v>0</v>
      </c>
      <c r="H65" s="33">
        <v>703.68</v>
      </c>
      <c r="I65" s="33">
        <v>645.73</v>
      </c>
      <c r="J65" s="33">
        <v>0</v>
      </c>
      <c r="K65" s="98">
        <f t="shared" si="0"/>
        <v>4920.41</v>
      </c>
    </row>
    <row r="66" spans="1:11" ht="27" customHeight="1">
      <c r="A66" s="30" t="s">
        <v>149</v>
      </c>
      <c r="B66" s="30">
        <v>43</v>
      </c>
      <c r="C66" s="31" t="s">
        <v>26</v>
      </c>
      <c r="D66" s="31" t="s">
        <v>22</v>
      </c>
      <c r="E66" s="32">
        <v>9483.66</v>
      </c>
      <c r="F66" s="32">
        <v>0</v>
      </c>
      <c r="G66" s="32">
        <v>0</v>
      </c>
      <c r="H66" s="33">
        <v>876.95</v>
      </c>
      <c r="I66" s="33">
        <v>1481.89</v>
      </c>
      <c r="J66" s="33">
        <v>0</v>
      </c>
      <c r="K66" s="98">
        <f t="shared" si="0"/>
        <v>7124.8199999999988</v>
      </c>
    </row>
    <row r="67" spans="1:11" ht="27" customHeight="1">
      <c r="A67" s="119" t="s">
        <v>151</v>
      </c>
      <c r="B67" s="119">
        <v>73</v>
      </c>
      <c r="C67" s="120" t="s">
        <v>26</v>
      </c>
      <c r="D67" s="120" t="s">
        <v>22</v>
      </c>
      <c r="E67" s="121">
        <v>9483.66</v>
      </c>
      <c r="F67" s="121">
        <v>0</v>
      </c>
      <c r="G67" s="121">
        <v>0</v>
      </c>
      <c r="H67" s="122">
        <v>876.95</v>
      </c>
      <c r="I67" s="122">
        <v>1481.89</v>
      </c>
      <c r="J67" s="122">
        <v>0</v>
      </c>
      <c r="K67" s="123">
        <f t="shared" si="0"/>
        <v>7124.8199999999988</v>
      </c>
    </row>
    <row r="68" spans="1:11" ht="27" customHeight="1">
      <c r="A68" s="124" t="s">
        <v>368</v>
      </c>
      <c r="B68" s="124">
        <v>184</v>
      </c>
      <c r="C68" s="125" t="s">
        <v>63</v>
      </c>
      <c r="D68" s="125" t="s">
        <v>56</v>
      </c>
      <c r="E68" s="126">
        <v>6269.82</v>
      </c>
      <c r="F68" s="126">
        <v>0</v>
      </c>
      <c r="G68" s="126">
        <v>0</v>
      </c>
      <c r="H68" s="127">
        <v>703.68</v>
      </c>
      <c r="I68" s="127">
        <v>593.59</v>
      </c>
      <c r="J68" s="127">
        <v>0</v>
      </c>
      <c r="K68" s="128">
        <f t="shared" si="0"/>
        <v>4972.5499999999993</v>
      </c>
    </row>
    <row r="69" spans="1:11" ht="15.75" customHeight="1" thickBot="1">
      <c r="A69" s="37"/>
      <c r="B69" s="37"/>
      <c r="D69" s="37"/>
      <c r="E69" s="34"/>
      <c r="F69" s="34"/>
      <c r="G69" s="34"/>
      <c r="H69" s="38"/>
      <c r="I69" s="38"/>
      <c r="J69" s="38"/>
      <c r="K69" s="38"/>
    </row>
    <row r="70" spans="1:11" ht="42" customHeight="1" thickBot="1">
      <c r="A70" s="219" t="s">
        <v>174</v>
      </c>
      <c r="B70" s="220"/>
      <c r="C70" s="220"/>
      <c r="D70" s="220"/>
      <c r="E70" s="220"/>
      <c r="F70" s="220"/>
      <c r="G70" s="220"/>
      <c r="H70" s="220"/>
      <c r="I70" s="221"/>
      <c r="J70" s="39"/>
      <c r="K70" s="39"/>
    </row>
    <row r="71" spans="1:11" ht="28.5" customHeight="1">
      <c r="A71" s="222" t="s">
        <v>3</v>
      </c>
      <c r="B71" s="222" t="s">
        <v>4</v>
      </c>
      <c r="C71" s="222" t="s">
        <v>5</v>
      </c>
      <c r="D71" s="223" t="s">
        <v>167</v>
      </c>
      <c r="E71" s="224" t="s">
        <v>175</v>
      </c>
      <c r="F71" s="228" t="s">
        <v>300</v>
      </c>
      <c r="G71" s="226" t="s">
        <v>169</v>
      </c>
      <c r="H71" s="227"/>
      <c r="I71" s="223" t="s">
        <v>170</v>
      </c>
      <c r="J71" s="38"/>
      <c r="K71" s="38"/>
    </row>
    <row r="72" spans="1:11" ht="35.25" customHeight="1">
      <c r="A72" s="215"/>
      <c r="B72" s="215"/>
      <c r="C72" s="215"/>
      <c r="D72" s="215"/>
      <c r="E72" s="225"/>
      <c r="F72" s="229"/>
      <c r="G72" s="40" t="s">
        <v>171</v>
      </c>
      <c r="H72" s="40" t="s">
        <v>172</v>
      </c>
      <c r="I72" s="215"/>
      <c r="J72" s="38"/>
      <c r="K72" s="38"/>
    </row>
    <row r="73" spans="1:11" ht="35.25" customHeight="1">
      <c r="A73" s="30" t="s">
        <v>298</v>
      </c>
      <c r="B73" s="30">
        <v>160</v>
      </c>
      <c r="C73" s="31" t="s">
        <v>156</v>
      </c>
      <c r="D73" s="41">
        <v>31612.2</v>
      </c>
      <c r="E73" s="32">
        <v>0</v>
      </c>
      <c r="F73" s="99">
        <v>0</v>
      </c>
      <c r="G73" s="41">
        <v>825.82</v>
      </c>
      <c r="H73" s="41">
        <v>7424.88</v>
      </c>
      <c r="I73" s="100">
        <f>D73+E73-G73-H73</f>
        <v>23361.5</v>
      </c>
      <c r="J73" s="38"/>
      <c r="K73" s="38"/>
    </row>
    <row r="74" spans="1:11" ht="27" customHeight="1">
      <c r="A74" s="30" t="s">
        <v>226</v>
      </c>
      <c r="B74" s="30">
        <v>147</v>
      </c>
      <c r="C74" s="31" t="s">
        <v>265</v>
      </c>
      <c r="D74" s="41">
        <v>27346.2</v>
      </c>
      <c r="E74" s="32">
        <v>0</v>
      </c>
      <c r="F74" s="41">
        <v>1188.19</v>
      </c>
      <c r="G74" s="41">
        <v>825.82</v>
      </c>
      <c r="H74" s="41">
        <v>6303.87</v>
      </c>
      <c r="I74" s="100">
        <f>D74+E74-G74-H74</f>
        <v>20216.510000000002</v>
      </c>
      <c r="J74" s="38"/>
      <c r="K74" s="42"/>
    </row>
    <row r="75" spans="1:11" ht="27" customHeight="1">
      <c r="A75" s="30" t="s">
        <v>255</v>
      </c>
      <c r="B75" s="30">
        <v>148</v>
      </c>
      <c r="C75" s="31" t="s">
        <v>162</v>
      </c>
      <c r="D75" s="41">
        <v>27346.2</v>
      </c>
      <c r="E75" s="32">
        <v>0</v>
      </c>
      <c r="F75" s="41">
        <v>1410.92</v>
      </c>
      <c r="G75" s="41">
        <v>825.82</v>
      </c>
      <c r="H75" s="41">
        <v>6303.87</v>
      </c>
      <c r="I75" s="33">
        <f>D75+E75-G75-H75</f>
        <v>20216.510000000002</v>
      </c>
      <c r="J75" s="38"/>
      <c r="K75" s="42"/>
    </row>
    <row r="76" spans="1:11" ht="15.75" customHeight="1">
      <c r="A76" s="37"/>
      <c r="B76" s="37"/>
      <c r="D76" s="37"/>
      <c r="E76" s="34"/>
      <c r="F76" s="34"/>
      <c r="G76" s="34"/>
      <c r="H76" s="38"/>
      <c r="I76" s="38"/>
      <c r="J76" s="38"/>
      <c r="K76" s="38"/>
    </row>
    <row r="77" spans="1:11" ht="15.75" customHeight="1">
      <c r="A77" s="37"/>
      <c r="B77" s="37"/>
      <c r="D77" s="37"/>
      <c r="E77" s="34"/>
      <c r="F77" s="34"/>
      <c r="G77" s="34"/>
      <c r="H77" s="38"/>
      <c r="I77" s="38"/>
      <c r="J77" s="38"/>
      <c r="K77" s="38"/>
    </row>
    <row r="78" spans="1:11" ht="15.75" customHeight="1">
      <c r="A78" s="37"/>
      <c r="B78" s="37"/>
      <c r="D78" s="37"/>
      <c r="E78" s="34"/>
      <c r="F78" s="34"/>
      <c r="G78" s="34"/>
      <c r="H78" s="38"/>
      <c r="I78" s="38"/>
      <c r="J78" s="38"/>
      <c r="K78" s="38"/>
    </row>
    <row r="79" spans="1:11" ht="15.75" customHeight="1">
      <c r="A79" s="37"/>
      <c r="B79" s="37"/>
      <c r="D79" s="37"/>
      <c r="E79" s="34"/>
      <c r="F79" s="34"/>
      <c r="G79" s="34"/>
      <c r="H79" s="38"/>
      <c r="I79" s="38"/>
      <c r="J79" s="38"/>
      <c r="K79" s="38"/>
    </row>
    <row r="80" spans="1:11" ht="15.75" customHeight="1">
      <c r="A80" s="37"/>
      <c r="B80" s="37"/>
      <c r="D80" s="37"/>
      <c r="E80" s="34"/>
      <c r="F80" s="34"/>
      <c r="G80" s="34"/>
      <c r="H80" s="38"/>
      <c r="I80" s="38"/>
      <c r="J80" s="38"/>
      <c r="K80" s="38"/>
    </row>
    <row r="81" spans="1:11" ht="15.75" customHeight="1">
      <c r="A81" s="37"/>
      <c r="B81" s="37"/>
      <c r="D81" s="37"/>
      <c r="E81" s="34"/>
      <c r="F81" s="34"/>
      <c r="G81" s="34"/>
      <c r="H81" s="38"/>
      <c r="I81" s="38"/>
      <c r="J81" s="38"/>
      <c r="K81" s="38"/>
    </row>
    <row r="82" spans="1:11" ht="15.75" customHeight="1">
      <c r="A82" s="37"/>
      <c r="B82" s="37"/>
      <c r="D82" s="37"/>
      <c r="E82" s="34"/>
      <c r="F82" s="34"/>
      <c r="G82" s="34"/>
      <c r="H82" s="38"/>
      <c r="I82" s="38"/>
      <c r="J82" s="38"/>
      <c r="K82" s="38"/>
    </row>
    <row r="83" spans="1:11" ht="15.75" customHeight="1">
      <c r="A83" s="37"/>
      <c r="B83" s="37"/>
      <c r="D83" s="37"/>
      <c r="E83" s="34"/>
      <c r="F83" s="34"/>
      <c r="G83" s="34"/>
      <c r="H83" s="38"/>
      <c r="I83" s="38"/>
      <c r="J83" s="38"/>
      <c r="K83" s="38"/>
    </row>
    <row r="84" spans="1:11" ht="15.75" customHeight="1">
      <c r="A84" s="37"/>
      <c r="B84" s="37"/>
      <c r="D84" s="37"/>
      <c r="E84" s="34"/>
      <c r="F84" s="34"/>
      <c r="G84" s="34"/>
      <c r="H84" s="38"/>
      <c r="I84" s="38"/>
      <c r="J84" s="38"/>
      <c r="K84" s="38"/>
    </row>
    <row r="85" spans="1:11" ht="15.75" customHeight="1">
      <c r="A85" s="37"/>
      <c r="B85" s="37"/>
      <c r="D85" s="37"/>
      <c r="E85" s="34"/>
      <c r="F85" s="34"/>
      <c r="G85" s="34"/>
      <c r="H85" s="38"/>
      <c r="I85" s="38"/>
      <c r="J85" s="38"/>
      <c r="K85" s="38"/>
    </row>
    <row r="86" spans="1:11" ht="15.75" customHeight="1">
      <c r="A86" s="37"/>
      <c r="B86" s="37"/>
      <c r="D86" s="37"/>
      <c r="E86" s="34"/>
      <c r="F86" s="34"/>
      <c r="G86" s="34"/>
      <c r="H86" s="38"/>
      <c r="I86" s="38"/>
      <c r="J86" s="38"/>
      <c r="K86" s="38"/>
    </row>
    <row r="87" spans="1:11" ht="15.75" customHeight="1">
      <c r="A87" s="37"/>
      <c r="B87" s="37"/>
      <c r="D87" s="37"/>
      <c r="E87" s="34"/>
      <c r="F87" s="34"/>
      <c r="G87" s="34"/>
      <c r="H87" s="38"/>
      <c r="I87" s="38"/>
      <c r="J87" s="38"/>
      <c r="K87" s="38"/>
    </row>
    <row r="88" spans="1:11" ht="15.75" customHeight="1">
      <c r="A88" s="37"/>
      <c r="B88" s="37"/>
      <c r="D88" s="37"/>
      <c r="E88" s="34"/>
      <c r="F88" s="34"/>
      <c r="G88" s="34"/>
      <c r="H88" s="38"/>
      <c r="I88" s="38"/>
      <c r="J88" s="38"/>
      <c r="K88" s="38"/>
    </row>
    <row r="89" spans="1:11" ht="15.75" customHeight="1">
      <c r="A89" s="37"/>
      <c r="B89" s="37"/>
      <c r="D89" s="37"/>
      <c r="E89" s="34"/>
      <c r="F89" s="34"/>
      <c r="G89" s="34"/>
      <c r="H89" s="38"/>
      <c r="I89" s="38"/>
      <c r="J89" s="38"/>
      <c r="K89" s="38"/>
    </row>
    <row r="90" spans="1:11" ht="15.75" customHeight="1">
      <c r="A90" s="37"/>
      <c r="B90" s="37"/>
      <c r="D90" s="37"/>
      <c r="E90" s="34"/>
      <c r="F90" s="34"/>
      <c r="G90" s="34"/>
      <c r="H90" s="38"/>
      <c r="I90" s="38"/>
      <c r="J90" s="38"/>
      <c r="K90" s="38"/>
    </row>
    <row r="91" spans="1:11" ht="15.75" customHeight="1">
      <c r="A91" s="37"/>
      <c r="B91" s="37"/>
      <c r="D91" s="37"/>
      <c r="E91" s="34"/>
      <c r="F91" s="34"/>
      <c r="G91" s="34"/>
      <c r="H91" s="38"/>
      <c r="I91" s="38"/>
      <c r="J91" s="38"/>
      <c r="K91" s="38"/>
    </row>
    <row r="92" spans="1:11" ht="15.75" customHeight="1">
      <c r="A92" s="37"/>
      <c r="B92" s="37"/>
      <c r="D92" s="37"/>
      <c r="E92" s="34"/>
      <c r="F92" s="34"/>
      <c r="G92" s="34"/>
      <c r="H92" s="38"/>
      <c r="I92" s="38"/>
      <c r="J92" s="38"/>
      <c r="K92" s="38"/>
    </row>
    <row r="93" spans="1:11" ht="15.75" customHeight="1">
      <c r="A93" s="37"/>
      <c r="B93" s="37"/>
      <c r="D93" s="37"/>
      <c r="E93" s="34"/>
      <c r="F93" s="34"/>
      <c r="G93" s="34"/>
      <c r="H93" s="38"/>
      <c r="I93" s="38"/>
      <c r="J93" s="38"/>
      <c r="K93" s="38"/>
    </row>
    <row r="94" spans="1:11" ht="15.75" customHeight="1">
      <c r="A94" s="37"/>
      <c r="B94" s="37"/>
      <c r="D94" s="37"/>
      <c r="E94" s="34"/>
      <c r="F94" s="34"/>
      <c r="G94" s="34"/>
      <c r="H94" s="38"/>
      <c r="I94" s="38"/>
      <c r="J94" s="38"/>
      <c r="K94" s="38"/>
    </row>
    <row r="95" spans="1:11" ht="15.75" customHeight="1">
      <c r="A95" s="37"/>
      <c r="B95" s="37"/>
      <c r="D95" s="37"/>
      <c r="E95" s="34"/>
      <c r="F95" s="34"/>
      <c r="G95" s="34"/>
      <c r="H95" s="38"/>
      <c r="I95" s="38"/>
      <c r="J95" s="38"/>
      <c r="K95" s="38"/>
    </row>
    <row r="96" spans="1:11" ht="15.75" customHeight="1">
      <c r="A96" s="37"/>
      <c r="B96" s="37"/>
      <c r="D96" s="37"/>
      <c r="E96" s="34"/>
      <c r="F96" s="34"/>
      <c r="G96" s="34"/>
      <c r="H96" s="38"/>
      <c r="I96" s="38"/>
      <c r="J96" s="38"/>
      <c r="K96" s="38"/>
    </row>
    <row r="97" spans="1:11" ht="15.75" customHeight="1">
      <c r="A97" s="37"/>
      <c r="B97" s="37"/>
      <c r="D97" s="37"/>
      <c r="E97" s="34"/>
      <c r="F97" s="34"/>
      <c r="G97" s="34"/>
      <c r="H97" s="38"/>
      <c r="I97" s="38"/>
      <c r="J97" s="38"/>
      <c r="K97" s="38"/>
    </row>
    <row r="98" spans="1:11" ht="15.75" customHeight="1">
      <c r="A98" s="37"/>
      <c r="B98" s="37"/>
      <c r="D98" s="37"/>
      <c r="E98" s="34"/>
      <c r="F98" s="34"/>
      <c r="G98" s="34"/>
      <c r="H98" s="38"/>
      <c r="I98" s="38"/>
      <c r="J98" s="38"/>
      <c r="K98" s="38"/>
    </row>
    <row r="99" spans="1:11" ht="15.75" customHeight="1">
      <c r="A99" s="37"/>
      <c r="B99" s="37"/>
      <c r="D99" s="37"/>
      <c r="E99" s="34"/>
      <c r="F99" s="34"/>
      <c r="G99" s="34"/>
      <c r="H99" s="38"/>
      <c r="I99" s="38"/>
      <c r="J99" s="38"/>
      <c r="K99" s="38"/>
    </row>
    <row r="100" spans="1:11" ht="15.75" customHeight="1">
      <c r="A100" s="37"/>
      <c r="B100" s="37"/>
      <c r="D100" s="37"/>
      <c r="E100" s="34"/>
      <c r="F100" s="34"/>
      <c r="G100" s="34"/>
      <c r="H100" s="38"/>
      <c r="I100" s="38"/>
      <c r="J100" s="38"/>
      <c r="K100" s="38"/>
    </row>
    <row r="101" spans="1:11" ht="15.75" customHeight="1">
      <c r="A101" s="37"/>
      <c r="B101" s="37"/>
      <c r="D101" s="37"/>
      <c r="E101" s="34"/>
      <c r="F101" s="34"/>
      <c r="G101" s="34"/>
      <c r="H101" s="38"/>
      <c r="I101" s="38"/>
      <c r="J101" s="38"/>
      <c r="K101" s="38"/>
    </row>
    <row r="102" spans="1:11" ht="15.75" customHeight="1">
      <c r="A102" s="37"/>
      <c r="B102" s="37"/>
      <c r="D102" s="37"/>
      <c r="E102" s="34"/>
      <c r="F102" s="34"/>
      <c r="G102" s="34"/>
      <c r="H102" s="38"/>
      <c r="I102" s="38"/>
      <c r="J102" s="38"/>
      <c r="K102" s="38"/>
    </row>
    <row r="103" spans="1:11" ht="15.75" customHeight="1">
      <c r="A103" s="37"/>
      <c r="B103" s="37"/>
      <c r="D103" s="37"/>
      <c r="E103" s="34"/>
      <c r="F103" s="34"/>
      <c r="G103" s="34"/>
      <c r="H103" s="38"/>
      <c r="I103" s="38"/>
      <c r="J103" s="38"/>
      <c r="K103" s="38"/>
    </row>
    <row r="104" spans="1:11" ht="15.75" customHeight="1">
      <c r="A104" s="37"/>
      <c r="B104" s="37"/>
      <c r="D104" s="37"/>
      <c r="E104" s="34"/>
      <c r="F104" s="34"/>
      <c r="G104" s="34"/>
      <c r="H104" s="38"/>
      <c r="I104" s="38"/>
      <c r="J104" s="38"/>
      <c r="K104" s="38"/>
    </row>
    <row r="105" spans="1:11" ht="15.75" customHeight="1">
      <c r="A105" s="37"/>
      <c r="B105" s="37"/>
      <c r="D105" s="37"/>
      <c r="E105" s="34"/>
      <c r="F105" s="34"/>
      <c r="G105" s="34"/>
      <c r="H105" s="38"/>
      <c r="I105" s="38"/>
      <c r="J105" s="38"/>
      <c r="K105" s="38"/>
    </row>
    <row r="106" spans="1:11" ht="15.75" customHeight="1">
      <c r="A106" s="37"/>
      <c r="B106" s="37"/>
      <c r="D106" s="37"/>
      <c r="E106" s="34"/>
      <c r="F106" s="34"/>
      <c r="G106" s="34"/>
      <c r="H106" s="38"/>
      <c r="I106" s="38"/>
      <c r="J106" s="38"/>
      <c r="K106" s="38"/>
    </row>
    <row r="107" spans="1:11" ht="15.75" customHeight="1">
      <c r="A107" s="37"/>
      <c r="B107" s="37"/>
      <c r="D107" s="37"/>
      <c r="E107" s="34"/>
      <c r="F107" s="34"/>
      <c r="G107" s="34"/>
      <c r="H107" s="38"/>
      <c r="I107" s="38"/>
      <c r="J107" s="38"/>
      <c r="K107" s="38"/>
    </row>
    <row r="108" spans="1:11" ht="15.75" customHeight="1">
      <c r="A108" s="37"/>
      <c r="B108" s="37"/>
      <c r="D108" s="37"/>
      <c r="E108" s="34"/>
      <c r="F108" s="34"/>
      <c r="G108" s="34"/>
      <c r="H108" s="38"/>
      <c r="I108" s="38"/>
      <c r="J108" s="38"/>
      <c r="K108" s="38"/>
    </row>
    <row r="109" spans="1:11" ht="15.75" customHeight="1">
      <c r="A109" s="37"/>
      <c r="B109" s="37"/>
      <c r="D109" s="37"/>
      <c r="E109" s="34"/>
      <c r="F109" s="34"/>
      <c r="G109" s="34"/>
      <c r="H109" s="38"/>
      <c r="I109" s="38"/>
      <c r="J109" s="38"/>
      <c r="K109" s="38"/>
    </row>
    <row r="110" spans="1:11" ht="15.75" customHeight="1">
      <c r="A110" s="37"/>
      <c r="B110" s="37"/>
      <c r="D110" s="37"/>
      <c r="E110" s="34"/>
      <c r="F110" s="34"/>
      <c r="G110" s="34"/>
      <c r="H110" s="38"/>
      <c r="I110" s="38"/>
      <c r="J110" s="38"/>
      <c r="K110" s="38"/>
    </row>
    <row r="111" spans="1:11" ht="15.75" customHeight="1">
      <c r="A111" s="37"/>
      <c r="B111" s="37"/>
      <c r="D111" s="37"/>
      <c r="E111" s="34"/>
      <c r="F111" s="34"/>
      <c r="G111" s="34"/>
      <c r="H111" s="38"/>
      <c r="I111" s="38"/>
      <c r="J111" s="38"/>
      <c r="K111" s="38"/>
    </row>
    <row r="112" spans="1:11" ht="15.75" customHeight="1">
      <c r="A112" s="37"/>
      <c r="B112" s="37"/>
      <c r="D112" s="37"/>
      <c r="E112" s="34"/>
      <c r="F112" s="34"/>
      <c r="G112" s="34"/>
      <c r="H112" s="38"/>
      <c r="I112" s="38"/>
      <c r="J112" s="38"/>
      <c r="K112" s="38"/>
    </row>
    <row r="113" spans="1:11" ht="15.75" customHeight="1">
      <c r="A113" s="37"/>
      <c r="B113" s="37"/>
      <c r="D113" s="37"/>
      <c r="E113" s="34"/>
      <c r="F113" s="34"/>
      <c r="G113" s="34"/>
      <c r="H113" s="38"/>
      <c r="I113" s="38"/>
      <c r="J113" s="38"/>
      <c r="K113" s="38"/>
    </row>
    <row r="114" spans="1:11" ht="15.75" customHeight="1">
      <c r="A114" s="37"/>
      <c r="B114" s="37"/>
      <c r="D114" s="37"/>
      <c r="E114" s="34"/>
      <c r="F114" s="34"/>
      <c r="G114" s="34"/>
      <c r="H114" s="38"/>
      <c r="I114" s="38"/>
      <c r="J114" s="38"/>
      <c r="K114" s="38"/>
    </row>
    <row r="115" spans="1:11" ht="15.75" customHeight="1">
      <c r="A115" s="37"/>
      <c r="B115" s="37"/>
      <c r="D115" s="37"/>
      <c r="E115" s="34"/>
      <c r="F115" s="34"/>
      <c r="G115" s="34"/>
      <c r="H115" s="38"/>
      <c r="I115" s="38"/>
      <c r="J115" s="38"/>
      <c r="K115" s="38"/>
    </row>
    <row r="116" spans="1:11" ht="15.75" customHeight="1">
      <c r="A116" s="37"/>
      <c r="B116" s="37"/>
      <c r="D116" s="37"/>
      <c r="E116" s="34"/>
      <c r="F116" s="34"/>
      <c r="G116" s="34"/>
      <c r="H116" s="38"/>
      <c r="I116" s="38"/>
      <c r="J116" s="38"/>
      <c r="K116" s="38"/>
    </row>
    <row r="117" spans="1:11" ht="15.75" customHeight="1">
      <c r="A117" s="37"/>
      <c r="B117" s="37"/>
      <c r="D117" s="37"/>
      <c r="E117" s="34"/>
      <c r="F117" s="34"/>
      <c r="G117" s="34"/>
      <c r="H117" s="38"/>
      <c r="I117" s="38"/>
      <c r="J117" s="38"/>
      <c r="K117" s="38"/>
    </row>
    <row r="118" spans="1:11" ht="15.75" customHeight="1">
      <c r="A118" s="37"/>
      <c r="B118" s="37"/>
      <c r="D118" s="37"/>
      <c r="E118" s="34"/>
      <c r="F118" s="34"/>
      <c r="G118" s="34"/>
      <c r="H118" s="38"/>
      <c r="I118" s="38"/>
      <c r="J118" s="38"/>
      <c r="K118" s="38"/>
    </row>
    <row r="119" spans="1:11" ht="15.75" customHeight="1">
      <c r="A119" s="37"/>
      <c r="B119" s="37"/>
      <c r="D119" s="37"/>
      <c r="E119" s="34"/>
      <c r="F119" s="34"/>
      <c r="G119" s="34"/>
      <c r="H119" s="38"/>
      <c r="I119" s="38"/>
      <c r="J119" s="38"/>
      <c r="K119" s="38"/>
    </row>
    <row r="120" spans="1:11" ht="15.75" customHeight="1">
      <c r="A120" s="37"/>
      <c r="B120" s="37"/>
      <c r="D120" s="37"/>
      <c r="E120" s="34"/>
      <c r="F120" s="34"/>
      <c r="G120" s="34"/>
      <c r="H120" s="38"/>
      <c r="I120" s="38"/>
      <c r="J120" s="38"/>
      <c r="K120" s="38"/>
    </row>
    <row r="121" spans="1:11" ht="15.75" customHeight="1">
      <c r="A121" s="37"/>
      <c r="B121" s="37"/>
      <c r="D121" s="37"/>
      <c r="E121" s="34"/>
      <c r="F121" s="34"/>
      <c r="G121" s="34"/>
      <c r="H121" s="38"/>
      <c r="I121" s="38"/>
      <c r="J121" s="38"/>
      <c r="K121" s="38"/>
    </row>
    <row r="122" spans="1:11" ht="15.75" customHeight="1">
      <c r="A122" s="37"/>
      <c r="B122" s="37"/>
      <c r="D122" s="37"/>
      <c r="E122" s="34"/>
      <c r="F122" s="34"/>
      <c r="G122" s="34"/>
      <c r="H122" s="38"/>
      <c r="I122" s="38"/>
      <c r="J122" s="38"/>
      <c r="K122" s="38"/>
    </row>
    <row r="123" spans="1:11" ht="15.75" customHeight="1">
      <c r="A123" s="37"/>
      <c r="B123" s="37"/>
      <c r="D123" s="37"/>
      <c r="E123" s="34"/>
      <c r="F123" s="34"/>
      <c r="G123" s="34"/>
      <c r="H123" s="38"/>
      <c r="I123" s="38"/>
      <c r="J123" s="38"/>
      <c r="K123" s="38"/>
    </row>
    <row r="124" spans="1:11" ht="15.75" customHeight="1">
      <c r="A124" s="37"/>
      <c r="B124" s="37"/>
      <c r="D124" s="37"/>
      <c r="E124" s="34"/>
      <c r="F124" s="34"/>
      <c r="G124" s="34"/>
      <c r="H124" s="38"/>
      <c r="I124" s="38"/>
      <c r="J124" s="38"/>
      <c r="K124" s="38"/>
    </row>
    <row r="125" spans="1:11" ht="15.75" customHeight="1">
      <c r="A125" s="37"/>
      <c r="B125" s="37"/>
      <c r="D125" s="37"/>
      <c r="E125" s="34"/>
      <c r="F125" s="34"/>
      <c r="G125" s="34"/>
      <c r="H125" s="38"/>
      <c r="I125" s="38"/>
      <c r="J125" s="38"/>
      <c r="K125" s="38"/>
    </row>
    <row r="126" spans="1:11" ht="15.75" customHeight="1">
      <c r="A126" s="37"/>
      <c r="B126" s="37"/>
      <c r="D126" s="37"/>
      <c r="E126" s="34"/>
      <c r="F126" s="34"/>
      <c r="G126" s="34"/>
      <c r="H126" s="38"/>
      <c r="I126" s="38"/>
      <c r="J126" s="38"/>
      <c r="K126" s="38"/>
    </row>
    <row r="127" spans="1:11" ht="15.75" customHeight="1">
      <c r="A127" s="37"/>
      <c r="B127" s="37"/>
      <c r="D127" s="37"/>
      <c r="E127" s="34"/>
      <c r="F127" s="34"/>
      <c r="G127" s="34"/>
      <c r="H127" s="38"/>
      <c r="I127" s="38"/>
      <c r="J127" s="38"/>
      <c r="K127" s="38"/>
    </row>
    <row r="128" spans="1:11" ht="15.75" customHeight="1">
      <c r="A128" s="37"/>
      <c r="B128" s="37"/>
      <c r="D128" s="37"/>
      <c r="E128" s="34"/>
      <c r="F128" s="34"/>
      <c r="G128" s="34"/>
      <c r="H128" s="38"/>
      <c r="I128" s="38"/>
      <c r="J128" s="38"/>
      <c r="K128" s="38"/>
    </row>
    <row r="129" spans="1:11" ht="15.75" customHeight="1">
      <c r="A129" s="37"/>
      <c r="B129" s="37"/>
      <c r="D129" s="37"/>
      <c r="E129" s="34"/>
      <c r="F129" s="34"/>
      <c r="G129" s="34"/>
      <c r="H129" s="38"/>
      <c r="I129" s="38"/>
      <c r="J129" s="38"/>
      <c r="K129" s="38"/>
    </row>
    <row r="130" spans="1:11" ht="15.75" customHeight="1">
      <c r="A130" s="37"/>
      <c r="B130" s="37"/>
      <c r="D130" s="37"/>
      <c r="E130" s="34"/>
      <c r="F130" s="34"/>
      <c r="G130" s="34"/>
      <c r="H130" s="38"/>
      <c r="I130" s="38"/>
      <c r="J130" s="38"/>
      <c r="K130" s="38"/>
    </row>
    <row r="131" spans="1:11" ht="15.75" customHeight="1">
      <c r="A131" s="37"/>
      <c r="B131" s="37"/>
      <c r="D131" s="37"/>
      <c r="E131" s="34"/>
      <c r="F131" s="34"/>
      <c r="G131" s="34"/>
      <c r="H131" s="38"/>
      <c r="I131" s="38"/>
      <c r="J131" s="38"/>
      <c r="K131" s="38"/>
    </row>
    <row r="132" spans="1:11" ht="15.75" customHeight="1">
      <c r="A132" s="37"/>
      <c r="B132" s="37"/>
      <c r="D132" s="37"/>
      <c r="E132" s="34"/>
      <c r="F132" s="34"/>
      <c r="G132" s="34"/>
      <c r="H132" s="38"/>
      <c r="I132" s="38"/>
      <c r="J132" s="38"/>
      <c r="K132" s="38"/>
    </row>
    <row r="133" spans="1:11" ht="15.75" customHeight="1">
      <c r="A133" s="37"/>
      <c r="B133" s="37"/>
      <c r="D133" s="37"/>
      <c r="E133" s="34"/>
      <c r="F133" s="34"/>
      <c r="G133" s="34"/>
      <c r="H133" s="38"/>
      <c r="I133" s="38"/>
      <c r="J133" s="38"/>
      <c r="K133" s="38"/>
    </row>
    <row r="134" spans="1:11" ht="15.75" customHeight="1">
      <c r="A134" s="37"/>
      <c r="B134" s="37"/>
      <c r="D134" s="37"/>
      <c r="E134" s="34"/>
      <c r="F134" s="34"/>
      <c r="G134" s="34"/>
      <c r="H134" s="38"/>
      <c r="I134" s="38"/>
      <c r="J134" s="38"/>
      <c r="K134" s="38"/>
    </row>
    <row r="135" spans="1:11" ht="15.75" customHeight="1">
      <c r="A135" s="37"/>
      <c r="B135" s="37"/>
      <c r="D135" s="37"/>
      <c r="E135" s="34"/>
      <c r="F135" s="34"/>
      <c r="G135" s="34"/>
      <c r="H135" s="38"/>
      <c r="I135" s="38"/>
      <c r="J135" s="38"/>
      <c r="K135" s="38"/>
    </row>
    <row r="136" spans="1:11" ht="15.75" customHeight="1">
      <c r="A136" s="37"/>
      <c r="B136" s="37"/>
      <c r="D136" s="37"/>
      <c r="E136" s="34"/>
      <c r="F136" s="34"/>
      <c r="G136" s="34"/>
      <c r="H136" s="38"/>
      <c r="I136" s="38"/>
      <c r="J136" s="38"/>
      <c r="K136" s="38"/>
    </row>
    <row r="137" spans="1:11" ht="15.75" customHeight="1">
      <c r="A137" s="37"/>
      <c r="B137" s="37"/>
      <c r="D137" s="37"/>
      <c r="E137" s="34"/>
      <c r="F137" s="34"/>
      <c r="G137" s="34"/>
      <c r="H137" s="38"/>
      <c r="I137" s="38"/>
      <c r="J137" s="38"/>
      <c r="K137" s="38"/>
    </row>
    <row r="138" spans="1:11" ht="15.75" customHeight="1">
      <c r="A138" s="37"/>
      <c r="B138" s="37"/>
      <c r="D138" s="37"/>
      <c r="E138" s="34"/>
      <c r="F138" s="34"/>
      <c r="G138" s="34"/>
      <c r="H138" s="38"/>
      <c r="I138" s="38"/>
      <c r="J138" s="38"/>
      <c r="K138" s="38"/>
    </row>
    <row r="139" spans="1:11" ht="15.75" customHeight="1">
      <c r="A139" s="37"/>
      <c r="B139" s="37"/>
      <c r="D139" s="37"/>
      <c r="E139" s="34"/>
      <c r="F139" s="34"/>
      <c r="G139" s="34"/>
      <c r="H139" s="38"/>
      <c r="I139" s="38"/>
      <c r="J139" s="38"/>
      <c r="K139" s="38"/>
    </row>
    <row r="140" spans="1:11" ht="15.75" customHeight="1">
      <c r="A140" s="37"/>
      <c r="B140" s="37"/>
      <c r="D140" s="37"/>
      <c r="E140" s="34"/>
      <c r="F140" s="34"/>
      <c r="G140" s="34"/>
      <c r="H140" s="38"/>
      <c r="I140" s="38"/>
      <c r="J140" s="38"/>
      <c r="K140" s="38"/>
    </row>
    <row r="141" spans="1:11" ht="15.75" customHeight="1">
      <c r="A141" s="37"/>
      <c r="B141" s="37"/>
      <c r="D141" s="37"/>
      <c r="E141" s="34"/>
      <c r="F141" s="34"/>
      <c r="G141" s="34"/>
      <c r="H141" s="38"/>
      <c r="I141" s="38"/>
      <c r="J141" s="38"/>
      <c r="K141" s="38"/>
    </row>
    <row r="142" spans="1:11" ht="15.75" customHeight="1">
      <c r="A142" s="37"/>
      <c r="B142" s="37"/>
      <c r="D142" s="37"/>
      <c r="E142" s="34"/>
      <c r="F142" s="34"/>
      <c r="G142" s="34"/>
      <c r="H142" s="38"/>
      <c r="I142" s="38"/>
      <c r="J142" s="38"/>
      <c r="K142" s="38"/>
    </row>
    <row r="143" spans="1:11" ht="15.75" customHeight="1">
      <c r="A143" s="37"/>
      <c r="B143" s="37"/>
      <c r="D143" s="37"/>
      <c r="E143" s="34"/>
      <c r="F143" s="34"/>
      <c r="G143" s="34"/>
      <c r="H143" s="38"/>
      <c r="I143" s="38"/>
      <c r="J143" s="38"/>
      <c r="K143" s="38"/>
    </row>
    <row r="144" spans="1:11" ht="15.75" customHeight="1">
      <c r="A144" s="37"/>
      <c r="B144" s="37"/>
      <c r="D144" s="37"/>
      <c r="E144" s="34"/>
      <c r="F144" s="34"/>
      <c r="G144" s="34"/>
      <c r="H144" s="38"/>
      <c r="I144" s="38"/>
      <c r="J144" s="38"/>
      <c r="K144" s="38"/>
    </row>
    <row r="145" spans="1:11" ht="15.75" customHeight="1">
      <c r="A145" s="37"/>
      <c r="B145" s="37"/>
      <c r="D145" s="37"/>
      <c r="E145" s="34"/>
      <c r="F145" s="34"/>
      <c r="G145" s="34"/>
      <c r="H145" s="38"/>
      <c r="I145" s="38"/>
      <c r="J145" s="38"/>
      <c r="K145" s="38"/>
    </row>
    <row r="146" spans="1:11" ht="15.75" customHeight="1">
      <c r="A146" s="37"/>
      <c r="B146" s="37"/>
      <c r="D146" s="37"/>
      <c r="E146" s="34"/>
      <c r="F146" s="34"/>
      <c r="G146" s="34"/>
      <c r="H146" s="38"/>
      <c r="I146" s="38"/>
      <c r="J146" s="38"/>
      <c r="K146" s="38"/>
    </row>
    <row r="147" spans="1:11" ht="15.75" customHeight="1">
      <c r="A147" s="37"/>
      <c r="B147" s="37"/>
      <c r="D147" s="37"/>
      <c r="E147" s="34"/>
      <c r="F147" s="34"/>
      <c r="G147" s="34"/>
      <c r="H147" s="38"/>
      <c r="I147" s="38"/>
      <c r="J147" s="38"/>
      <c r="K147" s="38"/>
    </row>
    <row r="148" spans="1:11" ht="15.75" customHeight="1">
      <c r="A148" s="37"/>
      <c r="B148" s="37"/>
      <c r="D148" s="37"/>
      <c r="E148" s="34"/>
      <c r="F148" s="34"/>
      <c r="G148" s="34"/>
      <c r="H148" s="38"/>
      <c r="I148" s="38"/>
      <c r="J148" s="38"/>
      <c r="K148" s="38"/>
    </row>
    <row r="149" spans="1:11" ht="15.75" customHeight="1">
      <c r="A149" s="37"/>
      <c r="B149" s="37"/>
      <c r="D149" s="37"/>
      <c r="E149" s="34"/>
      <c r="F149" s="34"/>
      <c r="G149" s="34"/>
      <c r="H149" s="38"/>
      <c r="I149" s="38"/>
      <c r="J149" s="38"/>
      <c r="K149" s="38"/>
    </row>
    <row r="150" spans="1:11" ht="15.75" customHeight="1">
      <c r="A150" s="37"/>
      <c r="B150" s="37"/>
      <c r="D150" s="37"/>
      <c r="E150" s="34"/>
      <c r="F150" s="34"/>
      <c r="G150" s="34"/>
      <c r="H150" s="38"/>
      <c r="I150" s="38"/>
      <c r="J150" s="38"/>
      <c r="K150" s="38"/>
    </row>
    <row r="151" spans="1:11" ht="15.75" customHeight="1">
      <c r="A151" s="37"/>
      <c r="B151" s="37"/>
      <c r="D151" s="37"/>
      <c r="E151" s="34"/>
      <c r="F151" s="34"/>
      <c r="G151" s="34"/>
      <c r="H151" s="38"/>
      <c r="I151" s="38"/>
      <c r="J151" s="38"/>
      <c r="K151" s="38"/>
    </row>
    <row r="152" spans="1:11" ht="15.75" customHeight="1">
      <c r="A152" s="37"/>
      <c r="B152" s="37"/>
      <c r="D152" s="37"/>
      <c r="E152" s="34"/>
      <c r="F152" s="34"/>
      <c r="G152" s="34"/>
      <c r="H152" s="38"/>
      <c r="I152" s="38"/>
      <c r="J152" s="38"/>
      <c r="K152" s="38"/>
    </row>
    <row r="153" spans="1:11" ht="15.75" customHeight="1">
      <c r="A153" s="37"/>
      <c r="B153" s="37"/>
      <c r="D153" s="37"/>
      <c r="E153" s="34"/>
      <c r="F153" s="34"/>
      <c r="G153" s="34"/>
      <c r="H153" s="38"/>
      <c r="I153" s="38"/>
      <c r="J153" s="38"/>
      <c r="K153" s="38"/>
    </row>
    <row r="154" spans="1:11" ht="15.75" customHeight="1">
      <c r="A154" s="37"/>
      <c r="B154" s="37"/>
      <c r="D154" s="37"/>
      <c r="E154" s="34"/>
      <c r="F154" s="34"/>
      <c r="G154" s="34"/>
      <c r="H154" s="38"/>
      <c r="I154" s="38"/>
      <c r="J154" s="38"/>
      <c r="K154" s="38"/>
    </row>
    <row r="155" spans="1:11" ht="15.75" customHeight="1">
      <c r="A155" s="37"/>
      <c r="B155" s="37"/>
      <c r="D155" s="37"/>
      <c r="E155" s="34"/>
      <c r="F155" s="34"/>
      <c r="G155" s="34"/>
      <c r="H155" s="38"/>
      <c r="I155" s="38"/>
      <c r="J155" s="38"/>
      <c r="K155" s="38"/>
    </row>
    <row r="156" spans="1:11" ht="15.75" customHeight="1">
      <c r="A156" s="37"/>
      <c r="B156" s="37"/>
      <c r="D156" s="37"/>
      <c r="E156" s="34"/>
      <c r="F156" s="34"/>
      <c r="G156" s="34"/>
      <c r="H156" s="38"/>
      <c r="I156" s="38"/>
      <c r="J156" s="38"/>
      <c r="K156" s="38"/>
    </row>
    <row r="157" spans="1:11" ht="15.75" customHeight="1">
      <c r="A157" s="37"/>
      <c r="B157" s="37"/>
      <c r="D157" s="37"/>
      <c r="E157" s="34"/>
      <c r="F157" s="34"/>
      <c r="G157" s="34"/>
      <c r="H157" s="38"/>
      <c r="I157" s="38"/>
      <c r="J157" s="38"/>
      <c r="K157" s="38"/>
    </row>
    <row r="158" spans="1:11" ht="15.75" customHeight="1">
      <c r="A158" s="37"/>
      <c r="B158" s="37"/>
      <c r="D158" s="37"/>
      <c r="E158" s="34"/>
      <c r="F158" s="34"/>
      <c r="G158" s="34"/>
      <c r="H158" s="38"/>
      <c r="I158" s="38"/>
      <c r="J158" s="38"/>
      <c r="K158" s="38"/>
    </row>
    <row r="159" spans="1:11" ht="15.75" customHeight="1">
      <c r="A159" s="37"/>
      <c r="B159" s="37"/>
      <c r="D159" s="37"/>
      <c r="E159" s="34"/>
      <c r="F159" s="34"/>
      <c r="G159" s="34"/>
      <c r="H159" s="38"/>
      <c r="I159" s="38"/>
      <c r="J159" s="38"/>
      <c r="K159" s="38"/>
    </row>
    <row r="160" spans="1:11" ht="15.75" customHeight="1">
      <c r="A160" s="37"/>
      <c r="B160" s="37"/>
      <c r="D160" s="37"/>
      <c r="E160" s="34"/>
      <c r="F160" s="34"/>
      <c r="G160" s="34"/>
      <c r="H160" s="38"/>
      <c r="I160" s="38"/>
      <c r="J160" s="38"/>
      <c r="K160" s="38"/>
    </row>
    <row r="161" spans="1:11" ht="15.75" customHeight="1">
      <c r="A161" s="37"/>
      <c r="B161" s="37"/>
      <c r="D161" s="37"/>
      <c r="E161" s="34"/>
      <c r="F161" s="34"/>
      <c r="G161" s="34"/>
      <c r="H161" s="38"/>
      <c r="I161" s="38"/>
      <c r="J161" s="38"/>
      <c r="K161" s="38"/>
    </row>
    <row r="162" spans="1:11" ht="15.75" customHeight="1">
      <c r="A162" s="37"/>
      <c r="B162" s="37"/>
      <c r="D162" s="37"/>
      <c r="E162" s="34"/>
      <c r="F162" s="34"/>
      <c r="G162" s="34"/>
      <c r="H162" s="38"/>
      <c r="I162" s="38"/>
      <c r="J162" s="38"/>
      <c r="K162" s="38"/>
    </row>
    <row r="163" spans="1:11" ht="15.75" customHeight="1">
      <c r="A163" s="37"/>
      <c r="B163" s="37"/>
      <c r="D163" s="37"/>
      <c r="E163" s="34"/>
      <c r="F163" s="34"/>
      <c r="G163" s="34"/>
      <c r="H163" s="38"/>
      <c r="I163" s="38"/>
      <c r="J163" s="38"/>
      <c r="K163" s="38"/>
    </row>
    <row r="164" spans="1:11" ht="15.75" customHeight="1">
      <c r="A164" s="37"/>
      <c r="B164" s="37"/>
      <c r="D164" s="37"/>
      <c r="E164" s="34"/>
      <c r="F164" s="34"/>
      <c r="G164" s="34"/>
      <c r="H164" s="38"/>
      <c r="I164" s="38"/>
      <c r="J164" s="38"/>
      <c r="K164" s="38"/>
    </row>
    <row r="165" spans="1:11" ht="15.75" customHeight="1">
      <c r="A165" s="37"/>
      <c r="B165" s="37"/>
      <c r="D165" s="37"/>
      <c r="E165" s="34"/>
      <c r="F165" s="34"/>
      <c r="G165" s="34"/>
      <c r="H165" s="38"/>
      <c r="I165" s="38"/>
      <c r="J165" s="38"/>
      <c r="K165" s="38"/>
    </row>
    <row r="166" spans="1:11" ht="15.75" customHeight="1">
      <c r="A166" s="37"/>
      <c r="B166" s="37"/>
      <c r="D166" s="37"/>
      <c r="E166" s="34"/>
      <c r="F166" s="34"/>
      <c r="G166" s="34"/>
      <c r="H166" s="38"/>
      <c r="I166" s="38"/>
      <c r="J166" s="38"/>
      <c r="K166" s="38"/>
    </row>
    <row r="167" spans="1:11" ht="15.75" customHeight="1">
      <c r="A167" s="37"/>
      <c r="B167" s="37"/>
      <c r="D167" s="37"/>
      <c r="E167" s="34"/>
      <c r="F167" s="34"/>
      <c r="G167" s="34"/>
      <c r="H167" s="38"/>
      <c r="I167" s="38"/>
      <c r="J167" s="38"/>
      <c r="K167" s="38"/>
    </row>
    <row r="168" spans="1:11" ht="15.75" customHeight="1">
      <c r="A168" s="37"/>
      <c r="B168" s="37"/>
      <c r="D168" s="37"/>
      <c r="E168" s="34"/>
      <c r="F168" s="34"/>
      <c r="G168" s="34"/>
      <c r="H168" s="38"/>
      <c r="I168" s="38"/>
      <c r="J168" s="38"/>
      <c r="K168" s="38"/>
    </row>
    <row r="169" spans="1:11" ht="15.75" customHeight="1">
      <c r="A169" s="37"/>
      <c r="B169" s="37"/>
      <c r="D169" s="37"/>
      <c r="E169" s="34"/>
      <c r="F169" s="34"/>
      <c r="G169" s="34"/>
      <c r="H169" s="38"/>
      <c r="I169" s="38"/>
      <c r="J169" s="38"/>
      <c r="K169" s="38"/>
    </row>
    <row r="170" spans="1:11" ht="15.75" customHeight="1">
      <c r="A170" s="37"/>
      <c r="B170" s="37"/>
      <c r="D170" s="37"/>
      <c r="E170" s="34"/>
      <c r="F170" s="34"/>
      <c r="G170" s="34"/>
      <c r="H170" s="38"/>
      <c r="I170" s="38"/>
      <c r="J170" s="38"/>
      <c r="K170" s="38"/>
    </row>
    <row r="171" spans="1:11" ht="15.75" customHeight="1">
      <c r="A171" s="37"/>
      <c r="B171" s="37"/>
      <c r="D171" s="37"/>
      <c r="E171" s="34"/>
      <c r="F171" s="34"/>
      <c r="G171" s="34"/>
      <c r="H171" s="38"/>
      <c r="I171" s="38"/>
      <c r="J171" s="38"/>
      <c r="K171" s="38"/>
    </row>
    <row r="172" spans="1:11" ht="15.75" customHeight="1">
      <c r="A172" s="37"/>
      <c r="B172" s="37"/>
      <c r="D172" s="37"/>
      <c r="E172" s="34"/>
      <c r="F172" s="34"/>
      <c r="G172" s="34"/>
      <c r="H172" s="38"/>
      <c r="I172" s="38"/>
      <c r="J172" s="38"/>
      <c r="K172" s="38"/>
    </row>
    <row r="173" spans="1:11" ht="15.75" customHeight="1">
      <c r="A173" s="37"/>
      <c r="B173" s="37"/>
      <c r="D173" s="37"/>
      <c r="E173" s="34"/>
      <c r="F173" s="34"/>
      <c r="G173" s="34"/>
      <c r="H173" s="38"/>
      <c r="I173" s="38"/>
      <c r="J173" s="38"/>
      <c r="K173" s="38"/>
    </row>
    <row r="174" spans="1:11" ht="15.75" customHeight="1">
      <c r="A174" s="37"/>
      <c r="B174" s="37"/>
      <c r="D174" s="37"/>
      <c r="E174" s="34"/>
      <c r="F174" s="34"/>
      <c r="G174" s="34"/>
      <c r="H174" s="38"/>
      <c r="I174" s="38"/>
      <c r="J174" s="38"/>
      <c r="K174" s="38"/>
    </row>
    <row r="175" spans="1:11" ht="15.75" customHeight="1">
      <c r="A175" s="37"/>
      <c r="B175" s="37"/>
      <c r="D175" s="37"/>
      <c r="E175" s="34"/>
      <c r="F175" s="34"/>
      <c r="G175" s="34"/>
      <c r="H175" s="38"/>
      <c r="I175" s="38"/>
      <c r="J175" s="38"/>
      <c r="K175" s="38"/>
    </row>
    <row r="176" spans="1:11" ht="15.75" customHeight="1">
      <c r="A176" s="37"/>
      <c r="B176" s="37"/>
      <c r="D176" s="37"/>
      <c r="E176" s="34"/>
      <c r="F176" s="34"/>
      <c r="G176" s="34"/>
      <c r="H176" s="38"/>
      <c r="I176" s="38"/>
      <c r="J176" s="38"/>
      <c r="K176" s="38"/>
    </row>
    <row r="177" spans="1:11" ht="15.75" customHeight="1">
      <c r="A177" s="37"/>
      <c r="B177" s="37"/>
      <c r="D177" s="37"/>
      <c r="E177" s="34"/>
      <c r="F177" s="34"/>
      <c r="G177" s="34"/>
      <c r="H177" s="38"/>
      <c r="I177" s="38"/>
      <c r="J177" s="38"/>
      <c r="K177" s="38"/>
    </row>
    <row r="178" spans="1:11" ht="15.75" customHeight="1">
      <c r="A178" s="37"/>
      <c r="B178" s="37"/>
      <c r="D178" s="37"/>
      <c r="E178" s="34"/>
      <c r="F178" s="34"/>
      <c r="G178" s="34"/>
      <c r="H178" s="38"/>
      <c r="I178" s="38"/>
      <c r="J178" s="38"/>
      <c r="K178" s="38"/>
    </row>
    <row r="179" spans="1:11" ht="15.75" customHeight="1">
      <c r="A179" s="37"/>
      <c r="B179" s="37"/>
      <c r="D179" s="37"/>
      <c r="E179" s="34"/>
      <c r="F179" s="34"/>
      <c r="G179" s="34"/>
      <c r="H179" s="38"/>
      <c r="I179" s="38"/>
      <c r="J179" s="38"/>
      <c r="K179" s="38"/>
    </row>
    <row r="180" spans="1:11" ht="15.75" customHeight="1">
      <c r="A180" s="37"/>
      <c r="B180" s="37"/>
      <c r="D180" s="37"/>
      <c r="E180" s="34"/>
      <c r="F180" s="34"/>
      <c r="G180" s="34"/>
      <c r="H180" s="38"/>
      <c r="I180" s="38"/>
      <c r="J180" s="38"/>
      <c r="K180" s="38"/>
    </row>
    <row r="181" spans="1:11" ht="15.75" customHeight="1">
      <c r="A181" s="37"/>
      <c r="B181" s="37"/>
      <c r="D181" s="37"/>
      <c r="E181" s="34"/>
      <c r="F181" s="34"/>
      <c r="G181" s="34"/>
      <c r="H181" s="38"/>
      <c r="I181" s="38"/>
      <c r="J181" s="38"/>
      <c r="K181" s="38"/>
    </row>
    <row r="182" spans="1:11" ht="15.75" customHeight="1">
      <c r="A182" s="37"/>
      <c r="B182" s="37"/>
      <c r="D182" s="37"/>
      <c r="E182" s="34"/>
      <c r="F182" s="34"/>
      <c r="G182" s="34"/>
      <c r="H182" s="38"/>
      <c r="I182" s="38"/>
      <c r="J182" s="38"/>
      <c r="K182" s="38"/>
    </row>
    <row r="183" spans="1:11" ht="15.75" customHeight="1">
      <c r="A183" s="37"/>
      <c r="B183" s="37"/>
      <c r="D183" s="37"/>
      <c r="E183" s="34"/>
      <c r="F183" s="34"/>
      <c r="G183" s="34"/>
      <c r="H183" s="38"/>
      <c r="I183" s="38"/>
      <c r="J183" s="38"/>
      <c r="K183" s="38"/>
    </row>
    <row r="184" spans="1:11" ht="15.75" customHeight="1">
      <c r="A184" s="37"/>
      <c r="B184" s="37"/>
      <c r="D184" s="37"/>
      <c r="E184" s="34"/>
      <c r="F184" s="34"/>
      <c r="G184" s="34"/>
      <c r="H184" s="38"/>
      <c r="I184" s="38"/>
      <c r="J184" s="38"/>
      <c r="K184" s="38"/>
    </row>
    <row r="185" spans="1:11" ht="15.75" customHeight="1">
      <c r="A185" s="37"/>
      <c r="B185" s="37"/>
      <c r="D185" s="37"/>
      <c r="E185" s="34"/>
      <c r="F185" s="34"/>
      <c r="G185" s="34"/>
      <c r="H185" s="38"/>
      <c r="I185" s="38"/>
      <c r="J185" s="38"/>
      <c r="K185" s="38"/>
    </row>
    <row r="186" spans="1:11" ht="15.75" customHeight="1">
      <c r="A186" s="37"/>
      <c r="B186" s="37"/>
      <c r="D186" s="37"/>
      <c r="E186" s="34"/>
      <c r="F186" s="34"/>
      <c r="G186" s="34"/>
      <c r="H186" s="38"/>
      <c r="I186" s="38"/>
      <c r="J186" s="38"/>
      <c r="K186" s="38"/>
    </row>
    <row r="187" spans="1:11" ht="15.75" customHeight="1">
      <c r="A187" s="37"/>
      <c r="B187" s="37"/>
      <c r="D187" s="37"/>
      <c r="E187" s="34"/>
      <c r="F187" s="34"/>
      <c r="G187" s="34"/>
      <c r="H187" s="38"/>
      <c r="I187" s="38"/>
      <c r="J187" s="38"/>
      <c r="K187" s="38"/>
    </row>
    <row r="188" spans="1:11" ht="15.75" customHeight="1">
      <c r="A188" s="37"/>
      <c r="B188" s="37"/>
      <c r="D188" s="37"/>
      <c r="E188" s="34"/>
      <c r="F188" s="34"/>
      <c r="G188" s="34"/>
      <c r="H188" s="38"/>
      <c r="I188" s="38"/>
      <c r="J188" s="38"/>
      <c r="K188" s="38"/>
    </row>
    <row r="189" spans="1:11" ht="15.75" customHeight="1">
      <c r="A189" s="37"/>
      <c r="B189" s="37"/>
      <c r="D189" s="37"/>
      <c r="E189" s="34"/>
      <c r="F189" s="34"/>
      <c r="G189" s="34"/>
      <c r="H189" s="38"/>
      <c r="I189" s="38"/>
      <c r="J189" s="38"/>
      <c r="K189" s="38"/>
    </row>
    <row r="190" spans="1:11" ht="15.75" customHeight="1">
      <c r="A190" s="37"/>
      <c r="B190" s="37"/>
      <c r="D190" s="37"/>
      <c r="E190" s="34"/>
      <c r="F190" s="34"/>
      <c r="G190" s="34"/>
      <c r="H190" s="38"/>
      <c r="I190" s="38"/>
      <c r="J190" s="38"/>
      <c r="K190" s="38"/>
    </row>
    <row r="191" spans="1:11" ht="15.75" customHeight="1">
      <c r="A191" s="37"/>
      <c r="B191" s="37"/>
      <c r="D191" s="37"/>
      <c r="E191" s="34"/>
      <c r="F191" s="34"/>
      <c r="G191" s="34"/>
      <c r="H191" s="38"/>
      <c r="I191" s="38"/>
      <c r="J191" s="38"/>
      <c r="K191" s="38"/>
    </row>
    <row r="192" spans="1:11" ht="15.75" customHeight="1">
      <c r="A192" s="37"/>
      <c r="B192" s="37"/>
      <c r="D192" s="37"/>
      <c r="E192" s="34"/>
      <c r="F192" s="34"/>
      <c r="G192" s="34"/>
      <c r="H192" s="38"/>
      <c r="I192" s="38"/>
      <c r="J192" s="38"/>
      <c r="K192" s="38"/>
    </row>
    <row r="193" spans="1:11" ht="15.75" customHeight="1">
      <c r="A193" s="37"/>
      <c r="B193" s="37"/>
      <c r="D193" s="37"/>
      <c r="E193" s="34"/>
      <c r="F193" s="34"/>
      <c r="G193" s="34"/>
      <c r="H193" s="38"/>
      <c r="I193" s="38"/>
      <c r="J193" s="38"/>
      <c r="K193" s="38"/>
    </row>
    <row r="194" spans="1:11" ht="15.75" customHeight="1">
      <c r="A194" s="37"/>
      <c r="B194" s="37"/>
      <c r="D194" s="37"/>
      <c r="E194" s="34"/>
      <c r="F194" s="34"/>
      <c r="G194" s="34"/>
      <c r="H194" s="38"/>
      <c r="I194" s="38"/>
      <c r="J194" s="38"/>
      <c r="K194" s="38"/>
    </row>
    <row r="195" spans="1:11" ht="15.75" customHeight="1">
      <c r="A195" s="37"/>
      <c r="B195" s="37"/>
      <c r="D195" s="37"/>
      <c r="E195" s="34"/>
      <c r="F195" s="34"/>
      <c r="G195" s="34"/>
      <c r="H195" s="38"/>
      <c r="I195" s="38"/>
      <c r="J195" s="38"/>
      <c r="K195" s="38"/>
    </row>
    <row r="196" spans="1:11" ht="15.75" customHeight="1">
      <c r="A196" s="37"/>
      <c r="B196" s="37"/>
      <c r="D196" s="37"/>
      <c r="E196" s="34"/>
      <c r="F196" s="34"/>
      <c r="G196" s="34"/>
      <c r="H196" s="38"/>
      <c r="I196" s="38"/>
      <c r="J196" s="38"/>
      <c r="K196" s="38"/>
    </row>
    <row r="197" spans="1:11" ht="15.75" customHeight="1">
      <c r="A197" s="37"/>
      <c r="B197" s="37"/>
      <c r="D197" s="37"/>
      <c r="E197" s="34"/>
      <c r="F197" s="34"/>
      <c r="G197" s="34"/>
      <c r="H197" s="38"/>
      <c r="I197" s="38"/>
      <c r="J197" s="38"/>
      <c r="K197" s="38"/>
    </row>
    <row r="198" spans="1:11" ht="15.75" customHeight="1">
      <c r="A198" s="37"/>
      <c r="B198" s="37"/>
      <c r="D198" s="37"/>
      <c r="E198" s="34"/>
      <c r="F198" s="34"/>
      <c r="G198" s="34"/>
      <c r="H198" s="38"/>
      <c r="I198" s="38"/>
      <c r="J198" s="38"/>
      <c r="K198" s="38"/>
    </row>
    <row r="199" spans="1:11" ht="15.75" customHeight="1">
      <c r="A199" s="37"/>
      <c r="B199" s="37"/>
      <c r="D199" s="37"/>
      <c r="E199" s="34"/>
      <c r="F199" s="34"/>
      <c r="G199" s="34"/>
      <c r="H199" s="38"/>
      <c r="I199" s="38"/>
      <c r="J199" s="38"/>
      <c r="K199" s="38"/>
    </row>
    <row r="200" spans="1:11" ht="15.75" customHeight="1">
      <c r="A200" s="37"/>
      <c r="B200" s="37"/>
      <c r="D200" s="37"/>
      <c r="E200" s="34"/>
      <c r="F200" s="34"/>
      <c r="G200" s="34"/>
      <c r="H200" s="38"/>
      <c r="I200" s="38"/>
      <c r="J200" s="38"/>
      <c r="K200" s="38"/>
    </row>
    <row r="201" spans="1:11" ht="15.75" customHeight="1">
      <c r="A201" s="37"/>
      <c r="B201" s="37"/>
      <c r="D201" s="37"/>
      <c r="E201" s="34"/>
      <c r="F201" s="34"/>
      <c r="G201" s="34"/>
      <c r="H201" s="38"/>
      <c r="I201" s="38"/>
      <c r="J201" s="38"/>
      <c r="K201" s="38"/>
    </row>
    <row r="202" spans="1:11" ht="15.75" customHeight="1">
      <c r="A202" s="37"/>
      <c r="B202" s="37"/>
      <c r="D202" s="37"/>
      <c r="E202" s="34"/>
      <c r="F202" s="34"/>
      <c r="G202" s="34"/>
      <c r="H202" s="38"/>
      <c r="I202" s="38"/>
      <c r="J202" s="38"/>
      <c r="K202" s="38"/>
    </row>
    <row r="203" spans="1:11" ht="15.75" customHeight="1">
      <c r="A203" s="37"/>
      <c r="B203" s="37"/>
      <c r="D203" s="37"/>
      <c r="E203" s="34"/>
      <c r="F203" s="34"/>
      <c r="G203" s="34"/>
      <c r="H203" s="38"/>
      <c r="I203" s="38"/>
      <c r="J203" s="38"/>
      <c r="K203" s="38"/>
    </row>
    <row r="204" spans="1:11" ht="15.75" customHeight="1">
      <c r="A204" s="37"/>
      <c r="B204" s="37"/>
      <c r="D204" s="37"/>
      <c r="E204" s="34"/>
      <c r="F204" s="34"/>
      <c r="G204" s="34"/>
      <c r="H204" s="38"/>
      <c r="I204" s="38"/>
      <c r="J204" s="38"/>
      <c r="K204" s="38"/>
    </row>
    <row r="205" spans="1:11" ht="15.75" customHeight="1">
      <c r="A205" s="37"/>
      <c r="B205" s="37"/>
      <c r="D205" s="37"/>
      <c r="E205" s="34"/>
      <c r="F205" s="34"/>
      <c r="G205" s="34"/>
      <c r="H205" s="38"/>
      <c r="I205" s="38"/>
      <c r="J205" s="38"/>
      <c r="K205" s="38"/>
    </row>
    <row r="206" spans="1:11" ht="15.75" customHeight="1">
      <c r="A206" s="37"/>
      <c r="B206" s="37"/>
      <c r="D206" s="37"/>
      <c r="E206" s="34"/>
      <c r="F206" s="34"/>
      <c r="G206" s="34"/>
      <c r="H206" s="38"/>
      <c r="I206" s="38"/>
      <c r="J206" s="38"/>
      <c r="K206" s="38"/>
    </row>
    <row r="207" spans="1:11" ht="15.75" customHeight="1">
      <c r="A207" s="37"/>
      <c r="B207" s="37"/>
      <c r="D207" s="37"/>
      <c r="E207" s="34"/>
      <c r="F207" s="34"/>
      <c r="G207" s="34"/>
      <c r="H207" s="38"/>
      <c r="I207" s="38"/>
      <c r="J207" s="38"/>
      <c r="K207" s="38"/>
    </row>
    <row r="208" spans="1:11" ht="15.75" customHeight="1">
      <c r="A208" s="37"/>
      <c r="B208" s="37"/>
      <c r="D208" s="37"/>
      <c r="E208" s="34"/>
      <c r="F208" s="34"/>
      <c r="G208" s="34"/>
      <c r="H208" s="38"/>
      <c r="I208" s="38"/>
      <c r="J208" s="38"/>
      <c r="K208" s="38"/>
    </row>
    <row r="209" spans="1:11" ht="15.75" customHeight="1">
      <c r="A209" s="37"/>
      <c r="B209" s="37"/>
      <c r="D209" s="37"/>
      <c r="E209" s="34"/>
      <c r="F209" s="34"/>
      <c r="G209" s="34"/>
      <c r="H209" s="38"/>
      <c r="I209" s="38"/>
      <c r="J209" s="38"/>
      <c r="K209" s="38"/>
    </row>
    <row r="210" spans="1:11" ht="15.75" customHeight="1">
      <c r="A210" s="37"/>
      <c r="B210" s="37"/>
      <c r="D210" s="37"/>
      <c r="E210" s="34"/>
      <c r="F210" s="34"/>
      <c r="G210" s="34"/>
      <c r="H210" s="38"/>
      <c r="I210" s="38"/>
      <c r="J210" s="38"/>
      <c r="K210" s="38"/>
    </row>
    <row r="211" spans="1:11" ht="15.75" customHeight="1">
      <c r="A211" s="37"/>
      <c r="B211" s="37"/>
      <c r="D211" s="37"/>
      <c r="E211" s="34"/>
      <c r="F211" s="34"/>
      <c r="G211" s="34"/>
      <c r="H211" s="38"/>
      <c r="I211" s="38"/>
      <c r="J211" s="38"/>
      <c r="K211" s="38"/>
    </row>
    <row r="212" spans="1:11" ht="15.75" customHeight="1">
      <c r="A212" s="37"/>
      <c r="B212" s="37"/>
      <c r="D212" s="37"/>
      <c r="E212" s="34"/>
      <c r="F212" s="34"/>
      <c r="G212" s="34"/>
      <c r="H212" s="38"/>
      <c r="I212" s="38"/>
      <c r="J212" s="38"/>
      <c r="K212" s="38"/>
    </row>
    <row r="213" spans="1:11" ht="15.75" customHeight="1">
      <c r="A213" s="37"/>
      <c r="B213" s="37"/>
      <c r="D213" s="37"/>
      <c r="E213" s="34"/>
      <c r="F213" s="34"/>
      <c r="G213" s="34"/>
      <c r="H213" s="38"/>
      <c r="I213" s="38"/>
      <c r="J213" s="38"/>
      <c r="K213" s="38"/>
    </row>
    <row r="214" spans="1:11" ht="15.75" customHeight="1">
      <c r="A214" s="37"/>
      <c r="B214" s="37"/>
      <c r="D214" s="37"/>
      <c r="E214" s="34"/>
      <c r="F214" s="34"/>
      <c r="G214" s="34"/>
      <c r="H214" s="38"/>
      <c r="I214" s="38"/>
      <c r="J214" s="38"/>
      <c r="K214" s="38"/>
    </row>
    <row r="215" spans="1:11" ht="15.75" customHeight="1">
      <c r="A215" s="37"/>
      <c r="B215" s="37"/>
      <c r="D215" s="37"/>
      <c r="E215" s="34"/>
      <c r="F215" s="34"/>
      <c r="G215" s="34"/>
      <c r="H215" s="38"/>
      <c r="I215" s="38"/>
      <c r="J215" s="38"/>
      <c r="K215" s="38"/>
    </row>
    <row r="216" spans="1:11" ht="15.75" customHeight="1">
      <c r="A216" s="37"/>
      <c r="B216" s="37"/>
      <c r="D216" s="37"/>
      <c r="E216" s="34"/>
      <c r="F216" s="34"/>
      <c r="G216" s="34"/>
      <c r="H216" s="38"/>
      <c r="I216" s="38"/>
      <c r="J216" s="38"/>
      <c r="K216" s="38"/>
    </row>
    <row r="217" spans="1:11" ht="15.75" customHeight="1">
      <c r="A217" s="37"/>
      <c r="B217" s="37"/>
      <c r="D217" s="37"/>
      <c r="E217" s="34"/>
      <c r="F217" s="34"/>
      <c r="G217" s="34"/>
      <c r="H217" s="38"/>
      <c r="I217" s="38"/>
      <c r="J217" s="38"/>
      <c r="K217" s="38"/>
    </row>
    <row r="218" spans="1:11" ht="15.75" customHeight="1">
      <c r="A218" s="37"/>
      <c r="B218" s="37"/>
      <c r="D218" s="37"/>
      <c r="E218" s="34"/>
      <c r="F218" s="34"/>
      <c r="G218" s="34"/>
      <c r="H218" s="38"/>
      <c r="I218" s="38"/>
      <c r="J218" s="38"/>
      <c r="K218" s="38"/>
    </row>
    <row r="219" spans="1:11" ht="15.75" customHeight="1">
      <c r="A219" s="37"/>
      <c r="B219" s="37"/>
      <c r="D219" s="37"/>
      <c r="E219" s="34"/>
      <c r="F219" s="34"/>
      <c r="G219" s="34"/>
      <c r="H219" s="38"/>
      <c r="I219" s="38"/>
      <c r="J219" s="38"/>
      <c r="K219" s="38"/>
    </row>
    <row r="220" spans="1:11" ht="15.75" customHeight="1">
      <c r="A220" s="37"/>
      <c r="B220" s="37"/>
      <c r="D220" s="37"/>
      <c r="E220" s="34"/>
      <c r="F220" s="34"/>
      <c r="G220" s="34"/>
      <c r="H220" s="38"/>
      <c r="I220" s="38"/>
      <c r="J220" s="38"/>
      <c r="K220" s="38"/>
    </row>
    <row r="221" spans="1:11" ht="15.75" customHeight="1">
      <c r="A221" s="37"/>
      <c r="B221" s="37"/>
      <c r="D221" s="37"/>
      <c r="E221" s="34"/>
      <c r="F221" s="34"/>
      <c r="G221" s="34"/>
      <c r="H221" s="38"/>
      <c r="I221" s="38"/>
      <c r="J221" s="38"/>
      <c r="K221" s="38"/>
    </row>
    <row r="222" spans="1:11" ht="15.75" customHeight="1">
      <c r="A222" s="37"/>
      <c r="B222" s="37"/>
      <c r="D222" s="37"/>
      <c r="E222" s="34"/>
      <c r="F222" s="34"/>
      <c r="G222" s="34"/>
      <c r="H222" s="38"/>
      <c r="I222" s="38"/>
      <c r="J222" s="38"/>
      <c r="K222" s="38"/>
    </row>
    <row r="223" spans="1:11" ht="15.75" customHeight="1">
      <c r="A223" s="37"/>
      <c r="B223" s="37"/>
      <c r="D223" s="37"/>
      <c r="E223" s="34"/>
      <c r="F223" s="34"/>
      <c r="G223" s="34"/>
      <c r="H223" s="38"/>
      <c r="I223" s="38"/>
      <c r="J223" s="38"/>
      <c r="K223" s="38"/>
    </row>
    <row r="224" spans="1:11" ht="15.75" customHeight="1">
      <c r="A224" s="37"/>
      <c r="B224" s="37"/>
      <c r="D224" s="37"/>
      <c r="E224" s="34"/>
      <c r="F224" s="34"/>
      <c r="G224" s="34"/>
      <c r="H224" s="38"/>
      <c r="I224" s="38"/>
      <c r="J224" s="38"/>
      <c r="K224" s="38"/>
    </row>
    <row r="225" spans="1:11" ht="15.75" customHeight="1">
      <c r="A225" s="37"/>
      <c r="B225" s="37"/>
      <c r="D225" s="37"/>
      <c r="E225" s="34"/>
      <c r="F225" s="34"/>
      <c r="G225" s="34"/>
      <c r="H225" s="38"/>
      <c r="I225" s="38"/>
      <c r="J225" s="38"/>
      <c r="K225" s="38"/>
    </row>
    <row r="226" spans="1:11" ht="15.75" customHeight="1">
      <c r="A226" s="37"/>
      <c r="B226" s="37"/>
      <c r="D226" s="37"/>
      <c r="E226" s="34"/>
      <c r="F226" s="34"/>
      <c r="G226" s="34"/>
      <c r="H226" s="38"/>
      <c r="I226" s="38"/>
      <c r="J226" s="38"/>
      <c r="K226" s="38"/>
    </row>
    <row r="227" spans="1:11" ht="15.75" customHeight="1">
      <c r="A227" s="37"/>
      <c r="B227" s="37"/>
      <c r="D227" s="37"/>
      <c r="E227" s="34"/>
      <c r="F227" s="34"/>
      <c r="G227" s="34"/>
      <c r="H227" s="38"/>
      <c r="I227" s="38"/>
      <c r="J227" s="38"/>
      <c r="K227" s="38"/>
    </row>
    <row r="228" spans="1:11" ht="15.75" customHeight="1">
      <c r="A228" s="37"/>
      <c r="B228" s="37"/>
      <c r="D228" s="37"/>
      <c r="E228" s="34"/>
      <c r="F228" s="34"/>
      <c r="G228" s="34"/>
      <c r="H228" s="38"/>
      <c r="I228" s="38"/>
      <c r="J228" s="38"/>
      <c r="K228" s="38"/>
    </row>
    <row r="229" spans="1:11" ht="15.75" customHeight="1">
      <c r="A229" s="37"/>
      <c r="B229" s="37"/>
      <c r="D229" s="37"/>
      <c r="E229" s="34"/>
      <c r="F229" s="34"/>
      <c r="G229" s="34"/>
      <c r="H229" s="38"/>
      <c r="I229" s="38"/>
      <c r="J229" s="38"/>
      <c r="K229" s="38"/>
    </row>
    <row r="230" spans="1:11" ht="15.75" customHeight="1">
      <c r="A230" s="37"/>
      <c r="B230" s="37"/>
      <c r="D230" s="37"/>
      <c r="E230" s="34"/>
      <c r="F230" s="34"/>
      <c r="G230" s="34"/>
      <c r="H230" s="38"/>
      <c r="I230" s="38"/>
      <c r="J230" s="38"/>
      <c r="K230" s="38"/>
    </row>
    <row r="231" spans="1:11" ht="15.75" customHeight="1">
      <c r="A231" s="37"/>
      <c r="B231" s="37"/>
      <c r="D231" s="37"/>
      <c r="E231" s="34"/>
      <c r="F231" s="34"/>
      <c r="G231" s="34"/>
      <c r="H231" s="38"/>
      <c r="I231" s="38"/>
      <c r="J231" s="38"/>
      <c r="K231" s="38"/>
    </row>
    <row r="232" spans="1:11" ht="15.75" customHeight="1">
      <c r="A232" s="37"/>
      <c r="B232" s="37"/>
      <c r="D232" s="37"/>
      <c r="E232" s="34"/>
      <c r="F232" s="34"/>
      <c r="G232" s="34"/>
      <c r="H232" s="38"/>
      <c r="I232" s="38"/>
      <c r="J232" s="38"/>
      <c r="K232" s="38"/>
    </row>
    <row r="233" spans="1:11" ht="15.75" customHeight="1">
      <c r="A233" s="37"/>
      <c r="B233" s="37"/>
      <c r="D233" s="37"/>
      <c r="E233" s="34"/>
      <c r="F233" s="34"/>
      <c r="G233" s="34"/>
      <c r="H233" s="38"/>
      <c r="I233" s="38"/>
      <c r="J233" s="38"/>
      <c r="K233" s="38"/>
    </row>
    <row r="234" spans="1:11" ht="15.75" customHeight="1">
      <c r="A234" s="37"/>
      <c r="B234" s="37"/>
      <c r="D234" s="37"/>
      <c r="E234" s="34"/>
      <c r="F234" s="34"/>
      <c r="G234" s="34"/>
      <c r="H234" s="38"/>
      <c r="I234" s="38"/>
      <c r="J234" s="38"/>
      <c r="K234" s="38"/>
    </row>
    <row r="235" spans="1:11" ht="15.75" customHeight="1">
      <c r="A235" s="37"/>
      <c r="B235" s="37"/>
      <c r="D235" s="37"/>
      <c r="E235" s="34"/>
      <c r="F235" s="34"/>
      <c r="G235" s="34"/>
      <c r="H235" s="38"/>
      <c r="I235" s="38"/>
      <c r="J235" s="38"/>
      <c r="K235" s="38"/>
    </row>
    <row r="236" spans="1:11" ht="15.75" customHeight="1">
      <c r="A236" s="37"/>
      <c r="B236" s="37"/>
      <c r="D236" s="37"/>
      <c r="E236" s="34"/>
      <c r="F236" s="34"/>
      <c r="G236" s="34"/>
      <c r="H236" s="38"/>
      <c r="I236" s="38"/>
      <c r="J236" s="38"/>
      <c r="K236" s="38"/>
    </row>
    <row r="237" spans="1:11" ht="15.75" customHeight="1">
      <c r="A237" s="37"/>
      <c r="B237" s="37"/>
      <c r="D237" s="37"/>
      <c r="E237" s="34"/>
      <c r="F237" s="34"/>
      <c r="G237" s="34"/>
      <c r="H237" s="38"/>
      <c r="I237" s="38"/>
      <c r="J237" s="38"/>
      <c r="K237" s="38"/>
    </row>
    <row r="238" spans="1:11" ht="15.75" customHeight="1">
      <c r="A238" s="37"/>
      <c r="B238" s="37"/>
      <c r="D238" s="37"/>
      <c r="E238" s="34"/>
      <c r="F238" s="34"/>
      <c r="G238" s="34"/>
      <c r="H238" s="38"/>
      <c r="I238" s="38"/>
      <c r="J238" s="38"/>
      <c r="K238" s="38"/>
    </row>
    <row r="239" spans="1:11" ht="15.75" customHeight="1">
      <c r="A239" s="37"/>
      <c r="B239" s="37"/>
      <c r="D239" s="37"/>
      <c r="E239" s="34"/>
      <c r="F239" s="34"/>
      <c r="G239" s="34"/>
      <c r="H239" s="38"/>
      <c r="I239" s="38"/>
      <c r="J239" s="38"/>
      <c r="K239" s="38"/>
    </row>
    <row r="240" spans="1:11" ht="15.75" customHeight="1">
      <c r="A240" s="37"/>
      <c r="B240" s="37"/>
      <c r="D240" s="37"/>
      <c r="E240" s="34"/>
      <c r="F240" s="34"/>
      <c r="G240" s="34"/>
      <c r="H240" s="38"/>
      <c r="I240" s="38"/>
      <c r="J240" s="38"/>
      <c r="K240" s="38"/>
    </row>
    <row r="241" spans="1:11" ht="15.75" customHeight="1">
      <c r="A241" s="37"/>
      <c r="B241" s="37"/>
      <c r="D241" s="37"/>
      <c r="E241" s="34"/>
      <c r="F241" s="34"/>
      <c r="G241" s="34"/>
      <c r="H241" s="38"/>
      <c r="I241" s="38"/>
      <c r="J241" s="38"/>
      <c r="K241" s="38"/>
    </row>
    <row r="242" spans="1:11" ht="15.75" customHeight="1">
      <c r="A242" s="37"/>
      <c r="B242" s="37"/>
      <c r="D242" s="37"/>
      <c r="E242" s="34"/>
      <c r="F242" s="34"/>
      <c r="G242" s="34"/>
      <c r="H242" s="38"/>
      <c r="I242" s="38"/>
      <c r="J242" s="38"/>
      <c r="K242" s="38"/>
    </row>
    <row r="243" spans="1:11" ht="15.75" customHeight="1">
      <c r="A243" s="37"/>
      <c r="B243" s="37"/>
      <c r="D243" s="37"/>
      <c r="E243" s="34"/>
      <c r="F243" s="34"/>
      <c r="G243" s="34"/>
      <c r="H243" s="38"/>
      <c r="I243" s="38"/>
      <c r="J243" s="38"/>
      <c r="K243" s="38"/>
    </row>
    <row r="244" spans="1:11" ht="15.75" customHeight="1">
      <c r="A244" s="37"/>
      <c r="B244" s="37"/>
      <c r="D244" s="37"/>
      <c r="E244" s="34"/>
      <c r="F244" s="34"/>
      <c r="G244" s="34"/>
      <c r="H244" s="38"/>
      <c r="I244" s="38"/>
      <c r="J244" s="38"/>
      <c r="K244" s="38"/>
    </row>
    <row r="245" spans="1:11" ht="15.75" customHeight="1">
      <c r="A245" s="37"/>
      <c r="B245" s="37"/>
      <c r="D245" s="37"/>
      <c r="E245" s="34"/>
      <c r="F245" s="34"/>
      <c r="G245" s="34"/>
      <c r="H245" s="38"/>
      <c r="I245" s="38"/>
      <c r="J245" s="38"/>
      <c r="K245" s="38"/>
    </row>
    <row r="246" spans="1:11" ht="15.75" customHeight="1">
      <c r="A246" s="37"/>
      <c r="B246" s="37"/>
      <c r="D246" s="37"/>
      <c r="E246" s="34"/>
      <c r="F246" s="34"/>
      <c r="G246" s="34"/>
      <c r="H246" s="38"/>
      <c r="I246" s="38"/>
      <c r="J246" s="38"/>
      <c r="K246" s="38"/>
    </row>
    <row r="247" spans="1:11" ht="15.75" customHeight="1">
      <c r="A247" s="37"/>
      <c r="B247" s="37"/>
      <c r="D247" s="37"/>
      <c r="E247" s="34"/>
      <c r="F247" s="34"/>
      <c r="G247" s="34"/>
      <c r="H247" s="38"/>
      <c r="I247" s="38"/>
      <c r="J247" s="38"/>
      <c r="K247" s="38"/>
    </row>
    <row r="248" spans="1:11" ht="15.75" customHeight="1">
      <c r="A248" s="37"/>
      <c r="B248" s="37"/>
      <c r="D248" s="37"/>
      <c r="E248" s="34"/>
      <c r="F248" s="34"/>
      <c r="G248" s="34"/>
      <c r="H248" s="38"/>
      <c r="I248" s="38"/>
      <c r="J248" s="38"/>
      <c r="K248" s="38"/>
    </row>
    <row r="249" spans="1:11" ht="15.75" customHeight="1">
      <c r="A249" s="37"/>
      <c r="B249" s="37"/>
      <c r="D249" s="37"/>
      <c r="E249" s="34"/>
      <c r="F249" s="34"/>
      <c r="G249" s="34"/>
      <c r="H249" s="38"/>
      <c r="I249" s="38"/>
      <c r="J249" s="38"/>
      <c r="K249" s="38"/>
    </row>
    <row r="250" spans="1:11" ht="15.75" customHeight="1">
      <c r="A250" s="37"/>
      <c r="B250" s="37"/>
      <c r="D250" s="37"/>
      <c r="E250" s="34"/>
      <c r="F250" s="34"/>
      <c r="G250" s="34"/>
      <c r="H250" s="38"/>
      <c r="I250" s="38"/>
      <c r="J250" s="38"/>
      <c r="K250" s="38"/>
    </row>
    <row r="251" spans="1:11" ht="15.75" customHeight="1">
      <c r="A251" s="37"/>
      <c r="B251" s="37"/>
      <c r="D251" s="37"/>
      <c r="E251" s="34"/>
      <c r="F251" s="34"/>
      <c r="G251" s="34"/>
      <c r="H251" s="38"/>
      <c r="I251" s="38"/>
      <c r="J251" s="38"/>
      <c r="K251" s="38"/>
    </row>
    <row r="252" spans="1:11" ht="15.75" customHeight="1">
      <c r="A252" s="37"/>
      <c r="B252" s="37"/>
      <c r="D252" s="37"/>
      <c r="E252" s="34"/>
      <c r="F252" s="34"/>
      <c r="G252" s="34"/>
      <c r="H252" s="38"/>
      <c r="I252" s="38"/>
      <c r="J252" s="38"/>
      <c r="K252" s="38"/>
    </row>
    <row r="253" spans="1:11" ht="15.75" customHeight="1">
      <c r="A253" s="37"/>
      <c r="B253" s="37"/>
      <c r="D253" s="37"/>
      <c r="E253" s="34"/>
      <c r="F253" s="34"/>
      <c r="G253" s="34"/>
      <c r="H253" s="38"/>
      <c r="I253" s="38"/>
      <c r="J253" s="38"/>
      <c r="K253" s="38"/>
    </row>
    <row r="254" spans="1:11" ht="15.75" customHeight="1">
      <c r="A254" s="37"/>
      <c r="B254" s="37"/>
      <c r="D254" s="37"/>
      <c r="E254" s="34"/>
      <c r="F254" s="34"/>
      <c r="G254" s="34"/>
      <c r="H254" s="38"/>
      <c r="I254" s="38"/>
      <c r="J254" s="38"/>
      <c r="K254" s="38"/>
    </row>
    <row r="255" spans="1:11" ht="15.75" customHeight="1">
      <c r="A255" s="37"/>
      <c r="B255" s="37"/>
      <c r="D255" s="37"/>
      <c r="E255" s="34"/>
      <c r="F255" s="34"/>
      <c r="G255" s="34"/>
      <c r="H255" s="38"/>
      <c r="I255" s="38"/>
      <c r="J255" s="38"/>
      <c r="K255" s="38"/>
    </row>
    <row r="256" spans="1:11" ht="15.75" customHeight="1">
      <c r="A256" s="37"/>
      <c r="B256" s="37"/>
      <c r="D256" s="37"/>
      <c r="E256" s="34"/>
      <c r="F256" s="34"/>
      <c r="G256" s="34"/>
      <c r="H256" s="38"/>
      <c r="I256" s="38"/>
      <c r="J256" s="38"/>
      <c r="K256" s="38"/>
    </row>
    <row r="257" spans="1:11" ht="15.75" customHeight="1">
      <c r="A257" s="37"/>
      <c r="B257" s="37"/>
      <c r="D257" s="37"/>
      <c r="E257" s="34"/>
      <c r="F257" s="34"/>
      <c r="G257" s="34"/>
      <c r="H257" s="38"/>
      <c r="I257" s="38"/>
      <c r="J257" s="38"/>
      <c r="K257" s="38"/>
    </row>
    <row r="258" spans="1:11" ht="15.75" customHeight="1">
      <c r="A258" s="37"/>
      <c r="B258" s="37"/>
      <c r="D258" s="37"/>
      <c r="E258" s="34"/>
      <c r="F258" s="34"/>
      <c r="G258" s="34"/>
      <c r="H258" s="38"/>
      <c r="I258" s="38"/>
      <c r="J258" s="38"/>
      <c r="K258" s="38"/>
    </row>
    <row r="259" spans="1:11" ht="15.75" customHeight="1">
      <c r="A259" s="37"/>
      <c r="B259" s="37"/>
      <c r="D259" s="37"/>
      <c r="E259" s="34"/>
      <c r="F259" s="34"/>
      <c r="G259" s="34"/>
      <c r="H259" s="38"/>
      <c r="I259" s="38"/>
      <c r="J259" s="38"/>
      <c r="K259" s="38"/>
    </row>
    <row r="260" spans="1:11" ht="15.75" customHeight="1">
      <c r="A260" s="37"/>
      <c r="B260" s="37"/>
      <c r="D260" s="37"/>
      <c r="E260" s="34"/>
      <c r="F260" s="34"/>
      <c r="G260" s="34"/>
      <c r="H260" s="38"/>
      <c r="I260" s="38"/>
      <c r="J260" s="38"/>
      <c r="K260" s="38"/>
    </row>
    <row r="261" spans="1:11" ht="15.75" customHeight="1">
      <c r="A261" s="37"/>
      <c r="B261" s="37"/>
      <c r="D261" s="37"/>
      <c r="E261" s="34"/>
      <c r="F261" s="34"/>
      <c r="G261" s="34"/>
      <c r="H261" s="38"/>
      <c r="I261" s="38"/>
      <c r="J261" s="38"/>
      <c r="K261" s="38"/>
    </row>
    <row r="262" spans="1:11" ht="15.75" customHeight="1">
      <c r="A262" s="37"/>
      <c r="B262" s="37"/>
      <c r="D262" s="37"/>
      <c r="E262" s="34"/>
      <c r="F262" s="34"/>
      <c r="G262" s="34"/>
      <c r="H262" s="38"/>
      <c r="I262" s="38"/>
      <c r="J262" s="38"/>
      <c r="K262" s="38"/>
    </row>
    <row r="263" spans="1:11" ht="15.75" customHeight="1">
      <c r="A263" s="37"/>
      <c r="B263" s="37"/>
      <c r="D263" s="37"/>
      <c r="E263" s="34"/>
      <c r="F263" s="34"/>
      <c r="G263" s="34"/>
      <c r="H263" s="38"/>
      <c r="I263" s="38"/>
      <c r="J263" s="38"/>
      <c r="K263" s="38"/>
    </row>
    <row r="264" spans="1:11" ht="15.75" customHeight="1">
      <c r="A264" s="37"/>
      <c r="B264" s="37"/>
      <c r="D264" s="37"/>
      <c r="E264" s="34"/>
      <c r="F264" s="34"/>
      <c r="G264" s="34"/>
      <c r="H264" s="38"/>
      <c r="I264" s="38"/>
      <c r="J264" s="38"/>
      <c r="K264" s="38"/>
    </row>
    <row r="265" spans="1:11" ht="15.75" customHeight="1">
      <c r="A265" s="37"/>
      <c r="B265" s="37"/>
      <c r="D265" s="37"/>
      <c r="E265" s="34"/>
      <c r="F265" s="34"/>
      <c r="G265" s="34"/>
      <c r="H265" s="38"/>
      <c r="I265" s="38"/>
      <c r="J265" s="38"/>
      <c r="K265" s="38"/>
    </row>
    <row r="266" spans="1:11" ht="15.75" customHeight="1">
      <c r="A266" s="37"/>
      <c r="B266" s="37"/>
      <c r="D266" s="37"/>
      <c r="E266" s="34"/>
      <c r="F266" s="34"/>
      <c r="G266" s="34"/>
      <c r="H266" s="38"/>
      <c r="I266" s="38"/>
      <c r="J266" s="38"/>
      <c r="K266" s="38"/>
    </row>
    <row r="267" spans="1:11" ht="15.75" customHeight="1">
      <c r="A267" s="37"/>
      <c r="B267" s="37"/>
      <c r="D267" s="37"/>
      <c r="E267" s="34"/>
      <c r="F267" s="34"/>
      <c r="G267" s="34"/>
      <c r="H267" s="38"/>
      <c r="I267" s="38"/>
      <c r="J267" s="38"/>
      <c r="K267" s="38"/>
    </row>
    <row r="268" spans="1:11" ht="15.75" customHeight="1">
      <c r="A268" s="37"/>
      <c r="B268" s="37"/>
      <c r="D268" s="37"/>
      <c r="E268" s="34"/>
      <c r="F268" s="34"/>
      <c r="G268" s="34"/>
      <c r="H268" s="38"/>
      <c r="I268" s="38"/>
      <c r="J268" s="38"/>
      <c r="K268" s="38"/>
    </row>
    <row r="269" spans="1:11" ht="15.75" customHeight="1">
      <c r="A269" s="37"/>
      <c r="B269" s="37"/>
      <c r="D269" s="37"/>
      <c r="E269" s="34"/>
      <c r="F269" s="34"/>
      <c r="G269" s="34"/>
      <c r="H269" s="38"/>
      <c r="I269" s="38"/>
      <c r="J269" s="38"/>
      <c r="K269" s="38"/>
    </row>
    <row r="270" spans="1:11" ht="15.75" customHeight="1">
      <c r="A270" s="37"/>
      <c r="B270" s="37"/>
      <c r="D270" s="37"/>
      <c r="E270" s="34"/>
      <c r="F270" s="34"/>
      <c r="G270" s="34"/>
      <c r="H270" s="38"/>
      <c r="I270" s="38"/>
      <c r="J270" s="38"/>
      <c r="K270" s="38"/>
    </row>
    <row r="271" spans="1:11" ht="15.75" customHeight="1">
      <c r="A271" s="37"/>
      <c r="B271" s="37"/>
      <c r="D271" s="37"/>
      <c r="E271" s="34"/>
      <c r="F271" s="34"/>
      <c r="G271" s="34"/>
      <c r="H271" s="38"/>
      <c r="I271" s="38"/>
      <c r="J271" s="38"/>
      <c r="K271" s="38"/>
    </row>
    <row r="272" spans="1:11" ht="15.75" customHeight="1">
      <c r="A272" s="37"/>
      <c r="B272" s="37"/>
      <c r="D272" s="37"/>
      <c r="E272" s="34"/>
      <c r="F272" s="34"/>
      <c r="G272" s="34"/>
      <c r="H272" s="38"/>
      <c r="I272" s="38"/>
      <c r="J272" s="38"/>
      <c r="K272" s="38"/>
    </row>
    <row r="273" spans="1:11" ht="15.75" customHeight="1">
      <c r="A273" s="37"/>
      <c r="B273" s="37"/>
      <c r="D273" s="37"/>
      <c r="E273" s="34"/>
      <c r="F273" s="34"/>
      <c r="G273" s="34"/>
      <c r="H273" s="38"/>
      <c r="I273" s="38"/>
      <c r="J273" s="38"/>
      <c r="K273" s="38"/>
    </row>
    <row r="274" spans="1:11" ht="15.75" customHeight="1">
      <c r="A274" s="37"/>
      <c r="B274" s="37"/>
      <c r="D274" s="37"/>
      <c r="E274" s="34"/>
      <c r="F274" s="34"/>
      <c r="G274" s="34"/>
      <c r="H274" s="38"/>
      <c r="I274" s="38"/>
      <c r="J274" s="38"/>
      <c r="K274" s="38"/>
    </row>
    <row r="275" spans="1:11" ht="15.75" customHeight="1">
      <c r="A275" s="37"/>
      <c r="B275" s="37"/>
      <c r="D275" s="37"/>
      <c r="E275" s="34"/>
      <c r="F275" s="34"/>
      <c r="G275" s="34"/>
      <c r="H275" s="38"/>
      <c r="I275" s="38"/>
      <c r="J275" s="38"/>
      <c r="K275" s="38"/>
    </row>
    <row r="276" spans="1:11" ht="15.75" customHeight="1">
      <c r="A276" s="37"/>
      <c r="B276" s="37"/>
      <c r="D276" s="37"/>
      <c r="E276" s="34"/>
      <c r="F276" s="34"/>
      <c r="G276" s="34"/>
      <c r="H276" s="38"/>
      <c r="I276" s="38"/>
      <c r="J276" s="38"/>
      <c r="K276" s="38"/>
    </row>
    <row r="277" spans="1:11" ht="15.75" customHeight="1">
      <c r="A277" s="37"/>
      <c r="B277" s="37"/>
      <c r="D277" s="37"/>
      <c r="E277" s="34"/>
      <c r="F277" s="34"/>
      <c r="G277" s="34"/>
      <c r="H277" s="38"/>
      <c r="I277" s="38"/>
      <c r="J277" s="38"/>
      <c r="K277" s="38"/>
    </row>
    <row r="278" spans="1:11" ht="15.75" customHeight="1">
      <c r="A278" s="37"/>
      <c r="B278" s="37"/>
      <c r="D278" s="37"/>
      <c r="E278" s="34"/>
      <c r="F278" s="34"/>
      <c r="G278" s="34"/>
      <c r="H278" s="38"/>
      <c r="I278" s="38"/>
      <c r="J278" s="38"/>
      <c r="K278" s="38"/>
    </row>
    <row r="279" spans="1:11" ht="15.75" customHeight="1">
      <c r="A279" s="37"/>
      <c r="B279" s="37"/>
      <c r="D279" s="37"/>
      <c r="E279" s="34"/>
      <c r="F279" s="34"/>
      <c r="G279" s="34"/>
      <c r="H279" s="38"/>
      <c r="I279" s="38"/>
      <c r="J279" s="38"/>
      <c r="K279" s="38"/>
    </row>
    <row r="280" spans="1:11" ht="15.75" customHeight="1">
      <c r="A280" s="37"/>
      <c r="B280" s="37"/>
      <c r="D280" s="37"/>
      <c r="E280" s="34"/>
      <c r="F280" s="34"/>
      <c r="G280" s="34"/>
      <c r="H280" s="38"/>
      <c r="I280" s="38"/>
      <c r="J280" s="38"/>
      <c r="K280" s="38"/>
    </row>
    <row r="281" spans="1:11" ht="15.75" customHeight="1">
      <c r="A281" s="37"/>
      <c r="B281" s="37"/>
      <c r="D281" s="37"/>
      <c r="E281" s="34"/>
      <c r="F281" s="34"/>
      <c r="G281" s="34"/>
      <c r="H281" s="38"/>
      <c r="I281" s="38"/>
      <c r="J281" s="38"/>
      <c r="K281" s="38"/>
    </row>
    <row r="282" spans="1:11" ht="15.75" customHeight="1">
      <c r="A282" s="37"/>
      <c r="B282" s="37"/>
      <c r="D282" s="37"/>
      <c r="E282" s="34"/>
      <c r="F282" s="34"/>
      <c r="G282" s="34"/>
      <c r="H282" s="38"/>
      <c r="I282" s="38"/>
      <c r="J282" s="38"/>
      <c r="K282" s="38"/>
    </row>
    <row r="283" spans="1:11" ht="15.75" customHeight="1">
      <c r="A283" s="37"/>
      <c r="B283" s="37"/>
      <c r="D283" s="37"/>
      <c r="E283" s="34"/>
      <c r="F283" s="34"/>
      <c r="G283" s="34"/>
      <c r="H283" s="38"/>
      <c r="I283" s="38"/>
      <c r="J283" s="38"/>
      <c r="K283" s="38"/>
    </row>
    <row r="284" spans="1:11" ht="15.75" customHeight="1">
      <c r="A284" s="37"/>
      <c r="B284" s="37"/>
      <c r="D284" s="37"/>
      <c r="E284" s="34"/>
      <c r="F284" s="34"/>
      <c r="G284" s="34"/>
      <c r="H284" s="38"/>
      <c r="I284" s="38"/>
      <c r="J284" s="38"/>
      <c r="K284" s="38"/>
    </row>
    <row r="285" spans="1:11" ht="15.75" customHeight="1">
      <c r="A285" s="37"/>
      <c r="B285" s="37"/>
      <c r="D285" s="37"/>
      <c r="E285" s="34"/>
      <c r="F285" s="34"/>
      <c r="G285" s="34"/>
      <c r="H285" s="38"/>
      <c r="I285" s="38"/>
      <c r="J285" s="38"/>
      <c r="K285" s="38"/>
    </row>
    <row r="286" spans="1:11" ht="15.75" customHeight="1">
      <c r="A286" s="37"/>
      <c r="B286" s="37"/>
      <c r="D286" s="37"/>
      <c r="E286" s="34"/>
      <c r="F286" s="34"/>
      <c r="G286" s="34"/>
      <c r="H286" s="38"/>
      <c r="I286" s="38"/>
      <c r="J286" s="38"/>
      <c r="K286" s="38"/>
    </row>
    <row r="287" spans="1:11" ht="15.75" customHeight="1">
      <c r="A287" s="37"/>
      <c r="B287" s="37"/>
      <c r="D287" s="37"/>
      <c r="E287" s="34"/>
      <c r="F287" s="34"/>
      <c r="G287" s="34"/>
      <c r="H287" s="38"/>
      <c r="I287" s="38"/>
      <c r="J287" s="38"/>
      <c r="K287" s="38"/>
    </row>
    <row r="288" spans="1:11" ht="15.75" customHeight="1">
      <c r="A288" s="37"/>
      <c r="B288" s="37"/>
      <c r="D288" s="37"/>
      <c r="E288" s="34"/>
      <c r="F288" s="34"/>
      <c r="G288" s="34"/>
      <c r="H288" s="38"/>
      <c r="I288" s="38"/>
      <c r="J288" s="38"/>
      <c r="K288" s="38"/>
    </row>
    <row r="289" spans="1:11" ht="15.75" customHeight="1">
      <c r="A289" s="37"/>
      <c r="B289" s="37"/>
      <c r="D289" s="37"/>
      <c r="E289" s="34"/>
      <c r="F289" s="34"/>
      <c r="G289" s="34"/>
      <c r="H289" s="38"/>
      <c r="I289" s="38"/>
      <c r="J289" s="38"/>
      <c r="K289" s="38"/>
    </row>
    <row r="290" spans="1:11" ht="15.75" customHeight="1">
      <c r="A290" s="37"/>
      <c r="B290" s="37"/>
      <c r="D290" s="37"/>
      <c r="E290" s="34"/>
      <c r="F290" s="34"/>
      <c r="G290" s="34"/>
      <c r="H290" s="38"/>
      <c r="I290" s="38"/>
      <c r="J290" s="38"/>
      <c r="K290" s="38"/>
    </row>
    <row r="291" spans="1:11" ht="15.75" customHeight="1">
      <c r="A291" s="37"/>
      <c r="B291" s="37"/>
      <c r="D291" s="37"/>
      <c r="E291" s="34"/>
      <c r="F291" s="34"/>
      <c r="G291" s="34"/>
      <c r="H291" s="38"/>
      <c r="I291" s="38"/>
      <c r="J291" s="38"/>
      <c r="K291" s="38"/>
    </row>
    <row r="292" spans="1:11" ht="15.75" customHeight="1">
      <c r="A292" s="37"/>
      <c r="B292" s="37"/>
      <c r="D292" s="37"/>
      <c r="E292" s="34"/>
      <c r="F292" s="34"/>
      <c r="G292" s="34"/>
      <c r="H292" s="38"/>
      <c r="I292" s="38"/>
      <c r="J292" s="38"/>
      <c r="K292" s="38"/>
    </row>
    <row r="293" spans="1:11" ht="15.75" customHeight="1">
      <c r="A293" s="37"/>
      <c r="B293" s="37"/>
      <c r="D293" s="37"/>
      <c r="E293" s="34"/>
      <c r="F293" s="34"/>
      <c r="G293" s="34"/>
      <c r="H293" s="38"/>
      <c r="I293" s="38"/>
      <c r="J293" s="38"/>
      <c r="K293" s="38"/>
    </row>
    <row r="294" spans="1:11" ht="15.75" customHeight="1">
      <c r="A294" s="37"/>
      <c r="B294" s="37"/>
      <c r="D294" s="37"/>
      <c r="E294" s="34"/>
      <c r="F294" s="34"/>
      <c r="G294" s="34"/>
      <c r="H294" s="38"/>
      <c r="I294" s="38"/>
      <c r="J294" s="38"/>
      <c r="K294" s="38"/>
    </row>
    <row r="295" spans="1:11" ht="15.75" customHeight="1">
      <c r="A295" s="37"/>
      <c r="B295" s="37"/>
      <c r="D295" s="37"/>
      <c r="E295" s="34"/>
      <c r="F295" s="34"/>
      <c r="G295" s="34"/>
      <c r="H295" s="38"/>
      <c r="I295" s="38"/>
      <c r="J295" s="38"/>
      <c r="K295" s="38"/>
    </row>
    <row r="296" spans="1:11" ht="15.75" customHeight="1">
      <c r="A296" s="37"/>
      <c r="B296" s="37"/>
      <c r="D296" s="37"/>
      <c r="E296" s="34"/>
      <c r="F296" s="34"/>
      <c r="G296" s="34"/>
      <c r="H296" s="38"/>
      <c r="I296" s="38"/>
      <c r="J296" s="38"/>
      <c r="K296" s="38"/>
    </row>
    <row r="297" spans="1:11" ht="15.75" customHeight="1">
      <c r="A297" s="37"/>
      <c r="B297" s="37"/>
      <c r="D297" s="37"/>
      <c r="E297" s="34"/>
      <c r="F297" s="34"/>
      <c r="G297" s="34"/>
      <c r="H297" s="38"/>
      <c r="I297" s="38"/>
      <c r="J297" s="38"/>
      <c r="K297" s="38"/>
    </row>
    <row r="298" spans="1:11" ht="15.75" customHeight="1">
      <c r="A298" s="37"/>
      <c r="B298" s="37"/>
      <c r="D298" s="37"/>
      <c r="E298" s="34"/>
      <c r="F298" s="34"/>
      <c r="G298" s="34"/>
      <c r="H298" s="38"/>
      <c r="I298" s="38"/>
      <c r="J298" s="38"/>
      <c r="K298" s="38"/>
    </row>
    <row r="299" spans="1:11" ht="15.75" customHeight="1">
      <c r="A299" s="37"/>
      <c r="B299" s="37"/>
      <c r="D299" s="37"/>
      <c r="E299" s="34"/>
      <c r="F299" s="34"/>
      <c r="G299" s="34"/>
      <c r="H299" s="38"/>
      <c r="I299" s="38"/>
      <c r="J299" s="38"/>
      <c r="K299" s="38"/>
    </row>
    <row r="300" spans="1:11" ht="15.75" customHeight="1">
      <c r="A300" s="37"/>
      <c r="B300" s="37"/>
      <c r="D300" s="37"/>
      <c r="E300" s="34"/>
      <c r="F300" s="34"/>
      <c r="G300" s="34"/>
      <c r="H300" s="38"/>
      <c r="I300" s="38"/>
      <c r="J300" s="38"/>
      <c r="K300" s="38"/>
    </row>
    <row r="301" spans="1:11" ht="15.75" customHeight="1">
      <c r="A301" s="37"/>
      <c r="B301" s="37"/>
      <c r="D301" s="37"/>
      <c r="E301" s="34"/>
      <c r="F301" s="34"/>
      <c r="G301" s="34"/>
      <c r="H301" s="38"/>
      <c r="I301" s="38"/>
      <c r="J301" s="38"/>
      <c r="K301" s="38"/>
    </row>
    <row r="302" spans="1:11" ht="15.75" customHeight="1">
      <c r="A302" s="37"/>
      <c r="B302" s="37"/>
      <c r="D302" s="37"/>
      <c r="E302" s="34"/>
      <c r="F302" s="34"/>
      <c r="G302" s="34"/>
      <c r="H302" s="38"/>
      <c r="I302" s="38"/>
      <c r="J302" s="38"/>
      <c r="K302" s="38"/>
    </row>
    <row r="303" spans="1:11" ht="15.75" customHeight="1">
      <c r="A303" s="37"/>
      <c r="B303" s="37"/>
      <c r="D303" s="37"/>
      <c r="E303" s="34"/>
      <c r="F303" s="34"/>
      <c r="G303" s="34"/>
      <c r="H303" s="38"/>
      <c r="I303" s="38"/>
      <c r="J303" s="38"/>
      <c r="K303" s="38"/>
    </row>
    <row r="304" spans="1:11" ht="15.75" customHeight="1">
      <c r="A304" s="37"/>
      <c r="B304" s="37"/>
      <c r="D304" s="37"/>
      <c r="E304" s="34"/>
      <c r="F304" s="34"/>
      <c r="G304" s="34"/>
      <c r="H304" s="38"/>
      <c r="I304" s="38"/>
      <c r="J304" s="38"/>
      <c r="K304" s="38"/>
    </row>
    <row r="305" spans="1:11" ht="15.75" customHeight="1">
      <c r="A305" s="37"/>
      <c r="B305" s="37"/>
      <c r="D305" s="37"/>
      <c r="E305" s="34"/>
      <c r="F305" s="34"/>
      <c r="G305" s="34"/>
      <c r="H305" s="38"/>
      <c r="I305" s="38"/>
      <c r="J305" s="38"/>
      <c r="K305" s="38"/>
    </row>
    <row r="306" spans="1:11" ht="15.75" customHeight="1">
      <c r="A306" s="37"/>
      <c r="B306" s="37"/>
      <c r="D306" s="37"/>
      <c r="E306" s="34"/>
      <c r="F306" s="34"/>
      <c r="G306" s="34"/>
      <c r="H306" s="38"/>
      <c r="I306" s="38"/>
      <c r="J306" s="38"/>
      <c r="K306" s="38"/>
    </row>
    <row r="307" spans="1:11" ht="15.75" customHeight="1">
      <c r="A307" s="37"/>
      <c r="B307" s="37"/>
      <c r="D307" s="37"/>
      <c r="E307" s="34"/>
      <c r="F307" s="34"/>
      <c r="G307" s="34"/>
      <c r="H307" s="38"/>
      <c r="I307" s="38"/>
      <c r="J307" s="38"/>
      <c r="K307" s="38"/>
    </row>
    <row r="308" spans="1:11" ht="15.75" customHeight="1">
      <c r="A308" s="37"/>
      <c r="B308" s="37"/>
      <c r="D308" s="37"/>
      <c r="E308" s="34"/>
      <c r="F308" s="34"/>
      <c r="G308" s="34"/>
      <c r="H308" s="38"/>
      <c r="I308" s="38"/>
      <c r="J308" s="38"/>
      <c r="K308" s="38"/>
    </row>
    <row r="309" spans="1:11" ht="15.75" customHeight="1">
      <c r="A309" s="37"/>
      <c r="B309" s="37"/>
      <c r="D309" s="37"/>
      <c r="E309" s="34"/>
      <c r="F309" s="34"/>
      <c r="G309" s="34"/>
      <c r="H309" s="38"/>
      <c r="I309" s="38"/>
      <c r="J309" s="38"/>
      <c r="K309" s="38"/>
    </row>
    <row r="310" spans="1:11" ht="15.75" customHeight="1">
      <c r="A310" s="37"/>
      <c r="B310" s="37"/>
      <c r="D310" s="37"/>
      <c r="E310" s="34"/>
      <c r="F310" s="34"/>
      <c r="G310" s="34"/>
      <c r="H310" s="38"/>
      <c r="I310" s="38"/>
      <c r="J310" s="38"/>
      <c r="K310" s="38"/>
    </row>
    <row r="311" spans="1:11" ht="15.75" customHeight="1">
      <c r="A311" s="37"/>
      <c r="B311" s="37"/>
      <c r="D311" s="37"/>
      <c r="E311" s="34"/>
      <c r="F311" s="34"/>
      <c r="G311" s="34"/>
      <c r="H311" s="38"/>
      <c r="I311" s="38"/>
      <c r="J311" s="38"/>
      <c r="K311" s="38"/>
    </row>
    <row r="312" spans="1:11" ht="15.75" customHeight="1">
      <c r="A312" s="37"/>
      <c r="B312" s="37"/>
      <c r="D312" s="37"/>
      <c r="E312" s="34"/>
      <c r="F312" s="34"/>
      <c r="G312" s="34"/>
      <c r="H312" s="38"/>
      <c r="I312" s="38"/>
      <c r="J312" s="38"/>
      <c r="K312" s="38"/>
    </row>
    <row r="313" spans="1:11" ht="15.75" customHeight="1">
      <c r="A313" s="37"/>
      <c r="B313" s="37"/>
      <c r="D313" s="37"/>
      <c r="E313" s="34"/>
      <c r="F313" s="34"/>
      <c r="G313" s="34"/>
      <c r="H313" s="38"/>
      <c r="I313" s="38"/>
      <c r="J313" s="38"/>
      <c r="K313" s="38"/>
    </row>
    <row r="314" spans="1:11" ht="15.75" customHeight="1">
      <c r="A314" s="37"/>
      <c r="B314" s="37"/>
      <c r="D314" s="37"/>
      <c r="E314" s="34"/>
      <c r="F314" s="34"/>
      <c r="G314" s="34"/>
      <c r="H314" s="38"/>
      <c r="I314" s="38"/>
      <c r="J314" s="38"/>
      <c r="K314" s="38"/>
    </row>
    <row r="315" spans="1:11" ht="15.75" customHeight="1">
      <c r="A315" s="37"/>
      <c r="B315" s="37"/>
      <c r="D315" s="37"/>
      <c r="E315" s="34"/>
      <c r="F315" s="34"/>
      <c r="G315" s="34"/>
      <c r="H315" s="38"/>
      <c r="I315" s="38"/>
      <c r="J315" s="38"/>
      <c r="K315" s="38"/>
    </row>
    <row r="316" spans="1:11" ht="15.75" customHeight="1">
      <c r="A316" s="37"/>
      <c r="B316" s="37"/>
      <c r="D316" s="37"/>
      <c r="E316" s="34"/>
      <c r="F316" s="34"/>
      <c r="G316" s="34"/>
      <c r="H316" s="38"/>
      <c r="I316" s="38"/>
      <c r="J316" s="38"/>
      <c r="K316" s="38"/>
    </row>
    <row r="317" spans="1:11" ht="15.75" customHeight="1">
      <c r="A317" s="37"/>
      <c r="B317" s="37"/>
      <c r="D317" s="37"/>
      <c r="E317" s="34"/>
      <c r="F317" s="34"/>
      <c r="G317" s="34"/>
      <c r="H317" s="38"/>
      <c r="I317" s="38"/>
      <c r="J317" s="38"/>
      <c r="K317" s="38"/>
    </row>
    <row r="318" spans="1:11" ht="15.75" customHeight="1">
      <c r="A318" s="37"/>
      <c r="B318" s="37"/>
      <c r="D318" s="37"/>
      <c r="E318" s="34"/>
      <c r="F318" s="34"/>
      <c r="G318" s="34"/>
      <c r="H318" s="38"/>
      <c r="I318" s="38"/>
      <c r="J318" s="38"/>
      <c r="K318" s="38"/>
    </row>
    <row r="319" spans="1:11" ht="15.75" customHeight="1">
      <c r="A319" s="37"/>
      <c r="B319" s="37"/>
      <c r="D319" s="37"/>
      <c r="E319" s="34"/>
      <c r="F319" s="34"/>
      <c r="G319" s="34"/>
      <c r="H319" s="38"/>
      <c r="I319" s="38"/>
      <c r="J319" s="38"/>
      <c r="K319" s="38"/>
    </row>
    <row r="320" spans="1:11" ht="15.75" customHeight="1">
      <c r="A320" s="37"/>
      <c r="B320" s="37"/>
      <c r="D320" s="37"/>
      <c r="E320" s="34"/>
      <c r="F320" s="34"/>
      <c r="G320" s="34"/>
      <c r="H320" s="38"/>
      <c r="I320" s="38"/>
      <c r="J320" s="38"/>
      <c r="K320" s="38"/>
    </row>
    <row r="321" spans="1:11" ht="15.75" customHeight="1">
      <c r="A321" s="37"/>
      <c r="B321" s="37"/>
      <c r="D321" s="37"/>
      <c r="E321" s="34"/>
      <c r="F321" s="34"/>
      <c r="G321" s="34"/>
      <c r="H321" s="38"/>
      <c r="I321" s="38"/>
      <c r="J321" s="38"/>
      <c r="K321" s="38"/>
    </row>
    <row r="322" spans="1:11" ht="15.75" customHeight="1">
      <c r="A322" s="37"/>
      <c r="B322" s="37"/>
      <c r="D322" s="37"/>
      <c r="E322" s="34"/>
      <c r="F322" s="34"/>
      <c r="G322" s="34"/>
      <c r="H322" s="38"/>
      <c r="I322" s="38"/>
      <c r="J322" s="38"/>
      <c r="K322" s="38"/>
    </row>
    <row r="323" spans="1:11" ht="15.75" customHeight="1">
      <c r="A323" s="37"/>
      <c r="B323" s="37"/>
      <c r="D323" s="37"/>
      <c r="E323" s="34"/>
      <c r="F323" s="34"/>
      <c r="G323" s="34"/>
      <c r="H323" s="38"/>
      <c r="I323" s="38"/>
      <c r="J323" s="38"/>
      <c r="K323" s="38"/>
    </row>
    <row r="324" spans="1:11" ht="15.75" customHeight="1">
      <c r="A324" s="37"/>
      <c r="B324" s="37"/>
      <c r="D324" s="37"/>
      <c r="E324" s="34"/>
      <c r="F324" s="34"/>
      <c r="G324" s="34"/>
      <c r="H324" s="38"/>
      <c r="I324" s="38"/>
      <c r="J324" s="38"/>
      <c r="K324" s="38"/>
    </row>
    <row r="325" spans="1:11" ht="15.75" customHeight="1">
      <c r="A325" s="37"/>
      <c r="B325" s="37"/>
      <c r="D325" s="37"/>
      <c r="E325" s="34"/>
      <c r="F325" s="34"/>
      <c r="G325" s="34"/>
      <c r="H325" s="38"/>
      <c r="I325" s="38"/>
      <c r="J325" s="38"/>
      <c r="K325" s="38"/>
    </row>
    <row r="326" spans="1:11" ht="15.75" customHeight="1">
      <c r="A326" s="37"/>
      <c r="B326" s="37"/>
      <c r="D326" s="37"/>
      <c r="E326" s="34"/>
      <c r="F326" s="34"/>
      <c r="G326" s="34"/>
      <c r="H326" s="38"/>
      <c r="I326" s="38"/>
      <c r="J326" s="38"/>
      <c r="K326" s="38"/>
    </row>
    <row r="327" spans="1:11" ht="15.75" customHeight="1">
      <c r="A327" s="37"/>
      <c r="B327" s="37"/>
      <c r="D327" s="37"/>
      <c r="E327" s="34"/>
      <c r="F327" s="34"/>
      <c r="G327" s="34"/>
      <c r="H327" s="38"/>
      <c r="I327" s="38"/>
      <c r="J327" s="38"/>
      <c r="K327" s="38"/>
    </row>
    <row r="328" spans="1:11" ht="15.75" customHeight="1">
      <c r="A328" s="37"/>
      <c r="B328" s="37"/>
      <c r="D328" s="37"/>
      <c r="E328" s="34"/>
      <c r="F328" s="34"/>
      <c r="G328" s="34"/>
      <c r="H328" s="38"/>
      <c r="I328" s="38"/>
      <c r="J328" s="38"/>
      <c r="K328" s="38"/>
    </row>
    <row r="329" spans="1:11" ht="15.75" customHeight="1">
      <c r="A329" s="37"/>
      <c r="B329" s="37"/>
      <c r="D329" s="37"/>
      <c r="E329" s="34"/>
      <c r="F329" s="34"/>
      <c r="G329" s="34"/>
      <c r="H329" s="38"/>
      <c r="I329" s="38"/>
      <c r="J329" s="38"/>
      <c r="K329" s="38"/>
    </row>
    <row r="330" spans="1:11" ht="15.75" customHeight="1">
      <c r="A330" s="37"/>
      <c r="B330" s="37"/>
      <c r="D330" s="37"/>
      <c r="E330" s="34"/>
      <c r="F330" s="34"/>
      <c r="G330" s="34"/>
      <c r="H330" s="38"/>
      <c r="I330" s="38"/>
      <c r="J330" s="38"/>
      <c r="K330" s="38"/>
    </row>
    <row r="331" spans="1:11" ht="15.75" customHeight="1">
      <c r="A331" s="37"/>
      <c r="B331" s="37"/>
      <c r="D331" s="37"/>
      <c r="E331" s="34"/>
      <c r="F331" s="34"/>
      <c r="G331" s="34"/>
      <c r="H331" s="38"/>
      <c r="I331" s="38"/>
      <c r="J331" s="38"/>
      <c r="K331" s="38"/>
    </row>
    <row r="332" spans="1:11" ht="15.75" customHeight="1">
      <c r="A332" s="37"/>
      <c r="B332" s="37"/>
      <c r="D332" s="37"/>
      <c r="E332" s="34"/>
      <c r="F332" s="34"/>
      <c r="G332" s="34"/>
      <c r="H332" s="38"/>
      <c r="I332" s="38"/>
      <c r="J332" s="38"/>
      <c r="K332" s="38"/>
    </row>
    <row r="333" spans="1:11" ht="15.75" customHeight="1">
      <c r="A333" s="37"/>
      <c r="B333" s="37"/>
      <c r="D333" s="37"/>
      <c r="E333" s="34"/>
      <c r="F333" s="34"/>
      <c r="G333" s="34"/>
      <c r="H333" s="38"/>
      <c r="I333" s="38"/>
      <c r="J333" s="38"/>
      <c r="K333" s="38"/>
    </row>
    <row r="334" spans="1:11" ht="15.75" customHeight="1">
      <c r="A334" s="37"/>
      <c r="B334" s="37"/>
      <c r="D334" s="37"/>
      <c r="E334" s="34"/>
      <c r="F334" s="34"/>
      <c r="G334" s="34"/>
      <c r="H334" s="38"/>
      <c r="I334" s="38"/>
      <c r="J334" s="38"/>
      <c r="K334" s="38"/>
    </row>
    <row r="335" spans="1:11" ht="15.75" customHeight="1">
      <c r="A335" s="37"/>
      <c r="B335" s="37"/>
      <c r="D335" s="37"/>
      <c r="E335" s="34"/>
      <c r="F335" s="34"/>
      <c r="G335" s="34"/>
      <c r="H335" s="38"/>
      <c r="I335" s="38"/>
      <c r="J335" s="38"/>
      <c r="K335" s="38"/>
    </row>
    <row r="336" spans="1:11" ht="15.75" customHeight="1">
      <c r="A336" s="37"/>
      <c r="B336" s="37"/>
      <c r="D336" s="37"/>
      <c r="E336" s="34"/>
      <c r="F336" s="34"/>
      <c r="G336" s="34"/>
      <c r="H336" s="38"/>
      <c r="I336" s="38"/>
      <c r="J336" s="38"/>
      <c r="K336" s="38"/>
    </row>
    <row r="337" spans="1:11" ht="15.75" customHeight="1">
      <c r="A337" s="37"/>
      <c r="B337" s="37"/>
      <c r="D337" s="37"/>
      <c r="E337" s="34"/>
      <c r="F337" s="34"/>
      <c r="G337" s="34"/>
      <c r="H337" s="38"/>
      <c r="I337" s="38"/>
      <c r="J337" s="38"/>
      <c r="K337" s="38"/>
    </row>
    <row r="338" spans="1:11" ht="15.75" customHeight="1">
      <c r="A338" s="37"/>
      <c r="B338" s="37"/>
      <c r="D338" s="37"/>
      <c r="E338" s="34"/>
      <c r="F338" s="34"/>
      <c r="G338" s="34"/>
      <c r="H338" s="38"/>
      <c r="I338" s="38"/>
      <c r="J338" s="38"/>
      <c r="K338" s="38"/>
    </row>
    <row r="339" spans="1:11" ht="15.75" customHeight="1">
      <c r="A339" s="37"/>
      <c r="B339" s="37"/>
      <c r="D339" s="37"/>
      <c r="E339" s="34"/>
      <c r="F339" s="34"/>
      <c r="G339" s="34"/>
      <c r="H339" s="38"/>
      <c r="I339" s="38"/>
      <c r="J339" s="38"/>
      <c r="K339" s="38"/>
    </row>
    <row r="340" spans="1:11" ht="15.75" customHeight="1">
      <c r="A340" s="37"/>
      <c r="B340" s="37"/>
      <c r="D340" s="37"/>
      <c r="E340" s="34"/>
      <c r="F340" s="34"/>
      <c r="G340" s="34"/>
      <c r="H340" s="38"/>
      <c r="I340" s="38"/>
      <c r="J340" s="38"/>
      <c r="K340" s="38"/>
    </row>
    <row r="341" spans="1:11" ht="15.75" customHeight="1">
      <c r="A341" s="37"/>
      <c r="B341" s="37"/>
      <c r="D341" s="37"/>
      <c r="E341" s="34"/>
      <c r="F341" s="34"/>
      <c r="G341" s="34"/>
      <c r="H341" s="38"/>
      <c r="I341" s="38"/>
      <c r="J341" s="38"/>
      <c r="K341" s="38"/>
    </row>
    <row r="342" spans="1:11" ht="15.75" customHeight="1">
      <c r="A342" s="37"/>
      <c r="B342" s="37"/>
      <c r="D342" s="37"/>
      <c r="E342" s="34"/>
      <c r="F342" s="34"/>
      <c r="G342" s="34"/>
      <c r="H342" s="38"/>
      <c r="I342" s="38"/>
      <c r="J342" s="38"/>
      <c r="K342" s="38"/>
    </row>
    <row r="343" spans="1:11" ht="15.75" customHeight="1">
      <c r="A343" s="37"/>
      <c r="B343" s="37"/>
      <c r="D343" s="37"/>
      <c r="E343" s="34"/>
      <c r="F343" s="34"/>
      <c r="G343" s="34"/>
      <c r="H343" s="38"/>
      <c r="I343" s="38"/>
      <c r="J343" s="38"/>
      <c r="K343" s="38"/>
    </row>
    <row r="344" spans="1:11" ht="15.75" customHeight="1">
      <c r="A344" s="37"/>
      <c r="B344" s="37"/>
      <c r="D344" s="37"/>
      <c r="E344" s="34"/>
      <c r="F344" s="34"/>
      <c r="G344" s="34"/>
      <c r="H344" s="38"/>
      <c r="I344" s="38"/>
      <c r="J344" s="38"/>
      <c r="K344" s="38"/>
    </row>
    <row r="345" spans="1:11" ht="15.75" customHeight="1">
      <c r="A345" s="37"/>
      <c r="B345" s="37"/>
      <c r="D345" s="37"/>
      <c r="E345" s="34"/>
      <c r="F345" s="34"/>
      <c r="G345" s="34"/>
      <c r="H345" s="38"/>
      <c r="I345" s="38"/>
      <c r="J345" s="38"/>
      <c r="K345" s="38"/>
    </row>
    <row r="346" spans="1:11" ht="15.75" customHeight="1">
      <c r="A346" s="37"/>
      <c r="B346" s="37"/>
      <c r="D346" s="37"/>
      <c r="E346" s="34"/>
      <c r="F346" s="34"/>
      <c r="G346" s="34"/>
      <c r="H346" s="38"/>
      <c r="I346" s="38"/>
      <c r="J346" s="38"/>
      <c r="K346" s="38"/>
    </row>
    <row r="347" spans="1:11" ht="15.75" customHeight="1">
      <c r="A347" s="37"/>
      <c r="B347" s="37"/>
      <c r="D347" s="37"/>
      <c r="E347" s="34"/>
      <c r="F347" s="34"/>
      <c r="G347" s="34"/>
      <c r="H347" s="38"/>
      <c r="I347" s="38"/>
      <c r="J347" s="38"/>
      <c r="K347" s="38"/>
    </row>
    <row r="348" spans="1:11" ht="15.75" customHeight="1">
      <c r="A348" s="37"/>
      <c r="B348" s="37"/>
      <c r="D348" s="37"/>
      <c r="E348" s="34"/>
      <c r="F348" s="34"/>
      <c r="G348" s="34"/>
      <c r="H348" s="38"/>
      <c r="I348" s="38"/>
      <c r="J348" s="38"/>
      <c r="K348" s="38"/>
    </row>
    <row r="349" spans="1:11" ht="15.75" customHeight="1">
      <c r="A349" s="37"/>
      <c r="B349" s="37"/>
      <c r="D349" s="37"/>
      <c r="E349" s="34"/>
      <c r="F349" s="34"/>
      <c r="G349" s="34"/>
      <c r="H349" s="38"/>
      <c r="I349" s="38"/>
      <c r="J349" s="38"/>
      <c r="K349" s="38"/>
    </row>
    <row r="350" spans="1:11" ht="15.75" customHeight="1">
      <c r="A350" s="37"/>
      <c r="B350" s="37"/>
      <c r="D350" s="37"/>
      <c r="E350" s="34"/>
      <c r="F350" s="34"/>
      <c r="G350" s="34"/>
      <c r="H350" s="38"/>
      <c r="I350" s="38"/>
      <c r="J350" s="38"/>
      <c r="K350" s="38"/>
    </row>
    <row r="351" spans="1:11" ht="15.75" customHeight="1">
      <c r="A351" s="37"/>
      <c r="B351" s="37"/>
      <c r="D351" s="37"/>
      <c r="E351" s="34"/>
      <c r="F351" s="34"/>
      <c r="G351" s="34"/>
      <c r="H351" s="38"/>
      <c r="I351" s="38"/>
      <c r="J351" s="38"/>
      <c r="K351" s="38"/>
    </row>
    <row r="352" spans="1:11" ht="15.75" customHeight="1">
      <c r="A352" s="37"/>
      <c r="B352" s="37"/>
      <c r="D352" s="37"/>
      <c r="E352" s="34"/>
      <c r="F352" s="34"/>
      <c r="G352" s="34"/>
      <c r="H352" s="38"/>
      <c r="I352" s="38"/>
      <c r="J352" s="38"/>
      <c r="K352" s="38"/>
    </row>
    <row r="353" spans="1:11" ht="15.75" customHeight="1">
      <c r="A353" s="37"/>
      <c r="B353" s="37"/>
      <c r="D353" s="37"/>
      <c r="E353" s="34"/>
      <c r="F353" s="34"/>
      <c r="G353" s="34"/>
      <c r="H353" s="38"/>
      <c r="I353" s="38"/>
      <c r="J353" s="38"/>
      <c r="K353" s="38"/>
    </row>
    <row r="354" spans="1:11" ht="15.75" customHeight="1">
      <c r="A354" s="37"/>
      <c r="B354" s="37"/>
      <c r="D354" s="37"/>
      <c r="E354" s="34"/>
      <c r="F354" s="34"/>
      <c r="G354" s="34"/>
      <c r="H354" s="38"/>
      <c r="I354" s="38"/>
      <c r="J354" s="38"/>
      <c r="K354" s="38"/>
    </row>
    <row r="355" spans="1:11" ht="15.75" customHeight="1">
      <c r="A355" s="37"/>
      <c r="B355" s="37"/>
      <c r="D355" s="37"/>
      <c r="E355" s="34"/>
      <c r="F355" s="34"/>
      <c r="G355" s="34"/>
      <c r="H355" s="38"/>
      <c r="I355" s="38"/>
      <c r="J355" s="38"/>
      <c r="K355" s="38"/>
    </row>
    <row r="356" spans="1:11" ht="15.75" customHeight="1">
      <c r="A356" s="37"/>
      <c r="B356" s="37"/>
      <c r="D356" s="37"/>
      <c r="E356" s="34"/>
      <c r="F356" s="34"/>
      <c r="G356" s="34"/>
      <c r="H356" s="38"/>
      <c r="I356" s="38"/>
      <c r="J356" s="38"/>
      <c r="K356" s="38"/>
    </row>
    <row r="357" spans="1:11" ht="15.75" customHeight="1">
      <c r="A357" s="37"/>
      <c r="B357" s="37"/>
      <c r="D357" s="37"/>
      <c r="E357" s="34"/>
      <c r="F357" s="34"/>
      <c r="G357" s="34"/>
      <c r="H357" s="38"/>
      <c r="I357" s="38"/>
      <c r="J357" s="38"/>
      <c r="K357" s="38"/>
    </row>
    <row r="358" spans="1:11" ht="15.75" customHeight="1">
      <c r="A358" s="37"/>
      <c r="B358" s="37"/>
      <c r="D358" s="37"/>
      <c r="E358" s="34"/>
      <c r="F358" s="34"/>
      <c r="G358" s="34"/>
      <c r="H358" s="38"/>
      <c r="I358" s="38"/>
      <c r="J358" s="38"/>
      <c r="K358" s="38"/>
    </row>
    <row r="359" spans="1:11" ht="15.75" customHeight="1">
      <c r="A359" s="37"/>
      <c r="B359" s="37"/>
      <c r="D359" s="37"/>
      <c r="E359" s="34"/>
      <c r="F359" s="34"/>
      <c r="G359" s="34"/>
      <c r="H359" s="38"/>
      <c r="I359" s="38"/>
      <c r="J359" s="38"/>
      <c r="K359" s="38"/>
    </row>
    <row r="360" spans="1:11" ht="15.75" customHeight="1">
      <c r="A360" s="37"/>
      <c r="B360" s="37"/>
      <c r="D360" s="37"/>
      <c r="E360" s="34"/>
      <c r="F360" s="34"/>
      <c r="G360" s="34"/>
      <c r="H360" s="38"/>
      <c r="I360" s="38"/>
      <c r="J360" s="38"/>
      <c r="K360" s="38"/>
    </row>
    <row r="361" spans="1:11" ht="15.75" customHeight="1">
      <c r="A361" s="37"/>
      <c r="B361" s="37"/>
      <c r="D361" s="37"/>
      <c r="E361" s="34"/>
      <c r="F361" s="34"/>
      <c r="G361" s="34"/>
      <c r="H361" s="38"/>
      <c r="I361" s="38"/>
      <c r="J361" s="38"/>
      <c r="K361" s="38"/>
    </row>
    <row r="362" spans="1:11" ht="15.75" customHeight="1">
      <c r="A362" s="37"/>
      <c r="B362" s="37"/>
      <c r="D362" s="37"/>
      <c r="E362" s="34"/>
      <c r="F362" s="34"/>
      <c r="G362" s="34"/>
      <c r="H362" s="38"/>
      <c r="I362" s="38"/>
      <c r="J362" s="38"/>
      <c r="K362" s="38"/>
    </row>
    <row r="363" spans="1:11" ht="15.75" customHeight="1">
      <c r="A363" s="37"/>
      <c r="B363" s="37"/>
      <c r="D363" s="37"/>
      <c r="E363" s="34"/>
      <c r="F363" s="34"/>
      <c r="G363" s="34"/>
      <c r="H363" s="38"/>
      <c r="I363" s="38"/>
      <c r="J363" s="38"/>
      <c r="K363" s="38"/>
    </row>
    <row r="364" spans="1:11" ht="15.75" customHeight="1">
      <c r="A364" s="37"/>
      <c r="B364" s="37"/>
      <c r="D364" s="37"/>
      <c r="E364" s="34"/>
      <c r="F364" s="34"/>
      <c r="G364" s="34"/>
      <c r="H364" s="38"/>
      <c r="I364" s="38"/>
      <c r="J364" s="38"/>
      <c r="K364" s="38"/>
    </row>
    <row r="365" spans="1:11" ht="15.75" customHeight="1">
      <c r="A365" s="37"/>
      <c r="B365" s="37"/>
      <c r="D365" s="37"/>
      <c r="E365" s="34"/>
      <c r="F365" s="34"/>
      <c r="G365" s="34"/>
      <c r="H365" s="38"/>
      <c r="I365" s="38"/>
      <c r="J365" s="38"/>
      <c r="K365" s="38"/>
    </row>
    <row r="366" spans="1:11" ht="15.75" customHeight="1">
      <c r="A366" s="37"/>
      <c r="B366" s="37"/>
      <c r="D366" s="37"/>
      <c r="E366" s="34"/>
      <c r="F366" s="34"/>
      <c r="G366" s="34"/>
      <c r="H366" s="38"/>
      <c r="I366" s="38"/>
      <c r="J366" s="38"/>
      <c r="K366" s="38"/>
    </row>
    <row r="367" spans="1:11" ht="15.75" customHeight="1">
      <c r="A367" s="37"/>
      <c r="B367" s="37"/>
      <c r="D367" s="37"/>
      <c r="E367" s="34"/>
      <c r="F367" s="34"/>
      <c r="G367" s="34"/>
      <c r="H367" s="38"/>
      <c r="I367" s="38"/>
      <c r="J367" s="38"/>
      <c r="K367" s="38"/>
    </row>
    <row r="368" spans="1:11" ht="15.75" customHeight="1">
      <c r="A368" s="37"/>
      <c r="B368" s="37"/>
      <c r="D368" s="37"/>
      <c r="E368" s="34"/>
      <c r="F368" s="34"/>
      <c r="G368" s="34"/>
      <c r="H368" s="38"/>
      <c r="I368" s="38"/>
      <c r="J368" s="38"/>
      <c r="K368" s="38"/>
    </row>
    <row r="369" spans="1:11" ht="15.75" customHeight="1">
      <c r="A369" s="37"/>
      <c r="B369" s="37"/>
      <c r="D369" s="37"/>
      <c r="E369" s="34"/>
      <c r="F369" s="34"/>
      <c r="G369" s="34"/>
      <c r="H369" s="38"/>
      <c r="I369" s="38"/>
      <c r="J369" s="38"/>
      <c r="K369" s="38"/>
    </row>
    <row r="370" spans="1:11" ht="15.75" customHeight="1">
      <c r="A370" s="37"/>
      <c r="B370" s="37"/>
      <c r="D370" s="37"/>
      <c r="E370" s="34"/>
      <c r="F370" s="34"/>
      <c r="G370" s="34"/>
      <c r="H370" s="38"/>
      <c r="I370" s="38"/>
      <c r="J370" s="38"/>
      <c r="K370" s="38"/>
    </row>
    <row r="371" spans="1:11" ht="15.75" customHeight="1">
      <c r="A371" s="37"/>
      <c r="B371" s="37"/>
      <c r="D371" s="37"/>
      <c r="E371" s="34"/>
      <c r="F371" s="34"/>
      <c r="G371" s="34"/>
      <c r="H371" s="38"/>
      <c r="I371" s="38"/>
      <c r="J371" s="38"/>
      <c r="K371" s="38"/>
    </row>
    <row r="372" spans="1:11" ht="15.75" customHeight="1">
      <c r="A372" s="37"/>
      <c r="B372" s="37"/>
      <c r="D372" s="37"/>
      <c r="E372" s="34"/>
      <c r="F372" s="34"/>
      <c r="G372" s="34"/>
      <c r="H372" s="38"/>
      <c r="I372" s="38"/>
      <c r="J372" s="38"/>
      <c r="K372" s="38"/>
    </row>
    <row r="373" spans="1:11" ht="15.75" customHeight="1">
      <c r="A373" s="37"/>
      <c r="B373" s="37"/>
      <c r="D373" s="37"/>
      <c r="E373" s="34"/>
      <c r="F373" s="34"/>
      <c r="G373" s="34"/>
      <c r="H373" s="38"/>
      <c r="I373" s="38"/>
      <c r="J373" s="38"/>
      <c r="K373" s="38"/>
    </row>
    <row r="374" spans="1:11" ht="15.75" customHeight="1">
      <c r="A374" s="37"/>
      <c r="B374" s="37"/>
      <c r="D374" s="37"/>
      <c r="E374" s="34"/>
      <c r="F374" s="34"/>
      <c r="G374" s="34"/>
      <c r="H374" s="38"/>
      <c r="I374" s="38"/>
      <c r="J374" s="38"/>
      <c r="K374" s="38"/>
    </row>
    <row r="375" spans="1:11" ht="15.75" customHeight="1">
      <c r="A375" s="37"/>
      <c r="B375" s="37"/>
      <c r="D375" s="37"/>
      <c r="E375" s="34"/>
      <c r="F375" s="34"/>
      <c r="G375" s="34"/>
      <c r="H375" s="38"/>
      <c r="I375" s="38"/>
      <c r="J375" s="38"/>
      <c r="K375" s="38"/>
    </row>
    <row r="376" spans="1:11" ht="15.75" customHeight="1">
      <c r="A376" s="37"/>
      <c r="B376" s="37"/>
      <c r="D376" s="37"/>
      <c r="E376" s="34"/>
      <c r="F376" s="34"/>
      <c r="G376" s="34"/>
      <c r="H376" s="38"/>
      <c r="I376" s="38"/>
      <c r="J376" s="38"/>
      <c r="K376" s="38"/>
    </row>
    <row r="377" spans="1:11" ht="15.75" customHeight="1">
      <c r="A377" s="37"/>
      <c r="B377" s="37"/>
      <c r="D377" s="37"/>
      <c r="E377" s="34"/>
      <c r="F377" s="34"/>
      <c r="G377" s="34"/>
      <c r="H377" s="38"/>
      <c r="I377" s="38"/>
      <c r="J377" s="38"/>
      <c r="K377" s="38"/>
    </row>
    <row r="378" spans="1:11" ht="15.75" customHeight="1">
      <c r="A378" s="37"/>
      <c r="B378" s="37"/>
      <c r="D378" s="37"/>
      <c r="E378" s="34"/>
      <c r="F378" s="34"/>
      <c r="G378" s="34"/>
      <c r="H378" s="38"/>
      <c r="I378" s="38"/>
      <c r="J378" s="38"/>
      <c r="K378" s="38"/>
    </row>
    <row r="379" spans="1:11" ht="15.75" customHeight="1">
      <c r="A379" s="37"/>
      <c r="B379" s="37"/>
      <c r="D379" s="37"/>
      <c r="E379" s="34"/>
      <c r="F379" s="34"/>
      <c r="G379" s="34"/>
      <c r="H379" s="38"/>
      <c r="I379" s="38"/>
      <c r="J379" s="38"/>
      <c r="K379" s="38"/>
    </row>
    <row r="380" spans="1:11" ht="15.75" customHeight="1">
      <c r="A380" s="37"/>
      <c r="B380" s="37"/>
      <c r="D380" s="37"/>
      <c r="E380" s="34"/>
      <c r="F380" s="34"/>
      <c r="G380" s="34"/>
      <c r="H380" s="38"/>
      <c r="I380" s="38"/>
      <c r="J380" s="38"/>
      <c r="K380" s="38"/>
    </row>
    <row r="381" spans="1:11" ht="15.75" customHeight="1">
      <c r="A381" s="37"/>
      <c r="B381" s="37"/>
      <c r="D381" s="37"/>
      <c r="E381" s="34"/>
      <c r="F381" s="34"/>
      <c r="G381" s="34"/>
      <c r="H381" s="38"/>
      <c r="I381" s="38"/>
      <c r="J381" s="38"/>
      <c r="K381" s="38"/>
    </row>
    <row r="382" spans="1:11" ht="15.75" customHeight="1">
      <c r="A382" s="37"/>
      <c r="B382" s="37"/>
      <c r="D382" s="37"/>
      <c r="E382" s="34"/>
      <c r="F382" s="34"/>
      <c r="G382" s="34"/>
      <c r="H382" s="38"/>
      <c r="I382" s="38"/>
      <c r="J382" s="38"/>
      <c r="K382" s="38"/>
    </row>
    <row r="383" spans="1:11" ht="15.75" customHeight="1">
      <c r="A383" s="37"/>
      <c r="B383" s="37"/>
      <c r="D383" s="37"/>
      <c r="E383" s="34"/>
      <c r="F383" s="34"/>
      <c r="G383" s="34"/>
      <c r="H383" s="38"/>
      <c r="I383" s="38"/>
      <c r="J383" s="38"/>
      <c r="K383" s="38"/>
    </row>
    <row r="384" spans="1:11" ht="15.75" customHeight="1">
      <c r="A384" s="37"/>
      <c r="B384" s="37"/>
      <c r="D384" s="37"/>
      <c r="E384" s="34"/>
      <c r="F384" s="34"/>
      <c r="G384" s="34"/>
      <c r="H384" s="38"/>
      <c r="I384" s="38"/>
      <c r="J384" s="38"/>
      <c r="K384" s="38"/>
    </row>
    <row r="385" spans="1:11" ht="15.75" customHeight="1">
      <c r="A385" s="37"/>
      <c r="B385" s="37"/>
      <c r="D385" s="37"/>
      <c r="E385" s="34"/>
      <c r="F385" s="34"/>
      <c r="G385" s="34"/>
      <c r="H385" s="38"/>
      <c r="I385" s="38"/>
      <c r="J385" s="38"/>
      <c r="K385" s="38"/>
    </row>
    <row r="386" spans="1:11" ht="15.75" customHeight="1">
      <c r="A386" s="37"/>
      <c r="B386" s="37"/>
      <c r="D386" s="37"/>
      <c r="E386" s="34"/>
      <c r="F386" s="34"/>
      <c r="G386" s="34"/>
      <c r="H386" s="38"/>
      <c r="I386" s="38"/>
      <c r="J386" s="38"/>
      <c r="K386" s="38"/>
    </row>
    <row r="387" spans="1:11" ht="15.75" customHeight="1">
      <c r="A387" s="37"/>
      <c r="B387" s="37"/>
      <c r="D387" s="37"/>
      <c r="E387" s="34"/>
      <c r="F387" s="34"/>
      <c r="G387" s="34"/>
      <c r="H387" s="38"/>
      <c r="I387" s="38"/>
      <c r="J387" s="38"/>
      <c r="K387" s="38"/>
    </row>
    <row r="388" spans="1:11" ht="15.75" customHeight="1">
      <c r="A388" s="37"/>
      <c r="B388" s="37"/>
      <c r="D388" s="37"/>
      <c r="E388" s="34"/>
      <c r="F388" s="34"/>
      <c r="G388" s="34"/>
      <c r="H388" s="38"/>
      <c r="I388" s="38"/>
      <c r="J388" s="38"/>
      <c r="K388" s="38"/>
    </row>
    <row r="389" spans="1:11" ht="15.75" customHeight="1">
      <c r="A389" s="37"/>
      <c r="B389" s="37"/>
      <c r="D389" s="37"/>
      <c r="E389" s="34"/>
      <c r="F389" s="34"/>
      <c r="G389" s="34"/>
      <c r="H389" s="38"/>
      <c r="I389" s="38"/>
      <c r="J389" s="38"/>
      <c r="K389" s="38"/>
    </row>
    <row r="390" spans="1:11" ht="15.75" customHeight="1">
      <c r="A390" s="37"/>
      <c r="B390" s="37"/>
      <c r="D390" s="37"/>
      <c r="E390" s="34"/>
      <c r="F390" s="34"/>
      <c r="G390" s="34"/>
      <c r="H390" s="38"/>
      <c r="I390" s="38"/>
      <c r="J390" s="38"/>
      <c r="K390" s="38"/>
    </row>
    <row r="391" spans="1:11" ht="15.75" customHeight="1">
      <c r="A391" s="37"/>
      <c r="B391" s="37"/>
      <c r="D391" s="37"/>
      <c r="E391" s="34"/>
      <c r="F391" s="34"/>
      <c r="G391" s="34"/>
      <c r="H391" s="38"/>
      <c r="I391" s="38"/>
      <c r="J391" s="38"/>
      <c r="K391" s="38"/>
    </row>
    <row r="392" spans="1:11" ht="15.75" customHeight="1">
      <c r="A392" s="37"/>
      <c r="B392" s="37"/>
      <c r="D392" s="37"/>
      <c r="E392" s="34"/>
      <c r="F392" s="34"/>
      <c r="G392" s="34"/>
      <c r="H392" s="38"/>
      <c r="I392" s="38"/>
      <c r="J392" s="38"/>
      <c r="K392" s="38"/>
    </row>
    <row r="393" spans="1:11" ht="15.75" customHeight="1">
      <c r="A393" s="37"/>
      <c r="B393" s="37"/>
      <c r="D393" s="37"/>
      <c r="E393" s="34"/>
      <c r="F393" s="34"/>
      <c r="G393" s="34"/>
      <c r="H393" s="38"/>
      <c r="I393" s="38"/>
      <c r="J393" s="38"/>
      <c r="K393" s="38"/>
    </row>
    <row r="394" spans="1:11" ht="15.75" customHeight="1">
      <c r="A394" s="37"/>
      <c r="B394" s="37"/>
      <c r="D394" s="37"/>
      <c r="E394" s="34"/>
      <c r="F394" s="34"/>
      <c r="G394" s="34"/>
      <c r="H394" s="38"/>
      <c r="I394" s="38"/>
      <c r="J394" s="38"/>
      <c r="K394" s="38"/>
    </row>
    <row r="395" spans="1:11" ht="15.75" customHeight="1">
      <c r="A395" s="37"/>
      <c r="B395" s="37"/>
      <c r="D395" s="37"/>
      <c r="E395" s="34"/>
      <c r="F395" s="34"/>
      <c r="G395" s="34"/>
      <c r="H395" s="38"/>
      <c r="I395" s="38"/>
      <c r="J395" s="38"/>
      <c r="K395" s="38"/>
    </row>
    <row r="396" spans="1:11" ht="15.75" customHeight="1">
      <c r="A396" s="37"/>
      <c r="B396" s="37"/>
      <c r="D396" s="37"/>
      <c r="E396" s="34"/>
      <c r="F396" s="34"/>
      <c r="G396" s="34"/>
      <c r="H396" s="38"/>
      <c r="I396" s="38"/>
      <c r="J396" s="38"/>
      <c r="K396" s="38"/>
    </row>
    <row r="397" spans="1:11" ht="15.75" customHeight="1">
      <c r="A397" s="37"/>
      <c r="B397" s="37"/>
      <c r="D397" s="37"/>
      <c r="E397" s="34"/>
      <c r="F397" s="34"/>
      <c r="G397" s="34"/>
      <c r="H397" s="38"/>
      <c r="I397" s="38"/>
      <c r="J397" s="38"/>
      <c r="K397" s="38"/>
    </row>
    <row r="398" spans="1:11" ht="15.75" customHeight="1">
      <c r="A398" s="37"/>
      <c r="B398" s="37"/>
      <c r="D398" s="37"/>
      <c r="E398" s="34"/>
      <c r="F398" s="34"/>
      <c r="G398" s="34"/>
      <c r="H398" s="38"/>
      <c r="I398" s="38"/>
      <c r="J398" s="38"/>
      <c r="K398" s="38"/>
    </row>
    <row r="399" spans="1:11" ht="15.75" customHeight="1">
      <c r="A399" s="37"/>
      <c r="B399" s="37"/>
      <c r="D399" s="37"/>
      <c r="E399" s="34"/>
      <c r="F399" s="34"/>
      <c r="G399" s="34"/>
      <c r="H399" s="38"/>
      <c r="I399" s="38"/>
      <c r="J399" s="38"/>
      <c r="K399" s="38"/>
    </row>
    <row r="400" spans="1:11" ht="15.75" customHeight="1">
      <c r="A400" s="37"/>
      <c r="B400" s="37"/>
      <c r="D400" s="37"/>
      <c r="E400" s="34"/>
      <c r="F400" s="34"/>
      <c r="G400" s="34"/>
      <c r="H400" s="38"/>
      <c r="I400" s="38"/>
      <c r="J400" s="38"/>
      <c r="K400" s="38"/>
    </row>
    <row r="401" spans="1:11" ht="15.75" customHeight="1">
      <c r="A401" s="37"/>
      <c r="B401" s="37"/>
      <c r="D401" s="37"/>
      <c r="E401" s="34"/>
      <c r="F401" s="34"/>
      <c r="G401" s="34"/>
      <c r="H401" s="38"/>
      <c r="I401" s="38"/>
      <c r="J401" s="38"/>
      <c r="K401" s="38"/>
    </row>
    <row r="402" spans="1:11" ht="15.75" customHeight="1">
      <c r="A402" s="37"/>
      <c r="B402" s="37"/>
      <c r="D402" s="37"/>
      <c r="E402" s="34"/>
      <c r="F402" s="34"/>
      <c r="G402" s="34"/>
      <c r="H402" s="38"/>
      <c r="I402" s="38"/>
      <c r="J402" s="38"/>
      <c r="K402" s="38"/>
    </row>
    <row r="403" spans="1:11" ht="15.75" customHeight="1">
      <c r="A403" s="37"/>
      <c r="B403" s="37"/>
      <c r="D403" s="37"/>
      <c r="E403" s="34"/>
      <c r="F403" s="34"/>
      <c r="G403" s="34"/>
      <c r="H403" s="38"/>
      <c r="I403" s="38"/>
      <c r="J403" s="38"/>
      <c r="K403" s="38"/>
    </row>
    <row r="404" spans="1:11" ht="15.75" customHeight="1">
      <c r="A404" s="37"/>
      <c r="B404" s="37"/>
      <c r="D404" s="37"/>
      <c r="E404" s="34"/>
      <c r="F404" s="34"/>
      <c r="G404" s="34"/>
      <c r="H404" s="38"/>
      <c r="I404" s="38"/>
      <c r="J404" s="38"/>
      <c r="K404" s="38"/>
    </row>
    <row r="405" spans="1:11" ht="15.75" customHeight="1">
      <c r="A405" s="37"/>
      <c r="B405" s="37"/>
      <c r="D405" s="37"/>
      <c r="E405" s="34"/>
      <c r="F405" s="34"/>
      <c r="G405" s="34"/>
      <c r="H405" s="38"/>
      <c r="I405" s="38"/>
      <c r="J405" s="38"/>
      <c r="K405" s="38"/>
    </row>
    <row r="406" spans="1:11" ht="15.75" customHeight="1">
      <c r="A406" s="37"/>
      <c r="B406" s="37"/>
      <c r="D406" s="37"/>
      <c r="E406" s="34"/>
      <c r="F406" s="34"/>
      <c r="G406" s="34"/>
      <c r="H406" s="38"/>
      <c r="I406" s="38"/>
      <c r="J406" s="38"/>
      <c r="K406" s="38"/>
    </row>
    <row r="407" spans="1:11" ht="15.75" customHeight="1">
      <c r="A407" s="37"/>
      <c r="B407" s="37"/>
      <c r="D407" s="37"/>
      <c r="E407" s="34"/>
      <c r="F407" s="34"/>
      <c r="G407" s="34"/>
      <c r="H407" s="38"/>
      <c r="I407" s="38"/>
      <c r="J407" s="38"/>
      <c r="K407" s="38"/>
    </row>
    <row r="408" spans="1:11" ht="15.75" customHeight="1">
      <c r="A408" s="37"/>
      <c r="B408" s="37"/>
      <c r="D408" s="37"/>
      <c r="E408" s="34"/>
      <c r="F408" s="34"/>
      <c r="G408" s="34"/>
      <c r="H408" s="38"/>
      <c r="I408" s="38"/>
      <c r="J408" s="38"/>
      <c r="K408" s="38"/>
    </row>
    <row r="409" spans="1:11" ht="15.75" customHeight="1">
      <c r="A409" s="37"/>
      <c r="B409" s="37"/>
      <c r="D409" s="37"/>
      <c r="E409" s="34"/>
      <c r="F409" s="34"/>
      <c r="G409" s="34"/>
      <c r="H409" s="38"/>
      <c r="I409" s="38"/>
      <c r="J409" s="38"/>
      <c r="K409" s="38"/>
    </row>
    <row r="410" spans="1:11" ht="15.75" customHeight="1">
      <c r="A410" s="37"/>
      <c r="B410" s="37"/>
      <c r="D410" s="37"/>
      <c r="E410" s="34"/>
      <c r="F410" s="34"/>
      <c r="G410" s="34"/>
      <c r="H410" s="38"/>
      <c r="I410" s="38"/>
      <c r="J410" s="38"/>
      <c r="K410" s="38"/>
    </row>
    <row r="411" spans="1:11" ht="15.75" customHeight="1">
      <c r="A411" s="37"/>
      <c r="B411" s="37"/>
      <c r="D411" s="37"/>
      <c r="E411" s="34"/>
      <c r="F411" s="34"/>
      <c r="G411" s="34"/>
      <c r="H411" s="38"/>
      <c r="I411" s="38"/>
      <c r="J411" s="38"/>
      <c r="K411" s="38"/>
    </row>
    <row r="412" spans="1:11" ht="15.75" customHeight="1">
      <c r="A412" s="37"/>
      <c r="B412" s="37"/>
      <c r="D412" s="37"/>
      <c r="E412" s="34"/>
      <c r="F412" s="34"/>
      <c r="G412" s="34"/>
      <c r="H412" s="38"/>
      <c r="I412" s="38"/>
      <c r="J412" s="38"/>
      <c r="K412" s="38"/>
    </row>
    <row r="413" spans="1:11" ht="15.75" customHeight="1">
      <c r="A413" s="37"/>
      <c r="B413" s="37"/>
      <c r="D413" s="37"/>
      <c r="E413" s="34"/>
      <c r="F413" s="34"/>
      <c r="G413" s="34"/>
      <c r="H413" s="38"/>
      <c r="I413" s="38"/>
      <c r="J413" s="38"/>
      <c r="K413" s="38"/>
    </row>
    <row r="414" spans="1:11" ht="15.75" customHeight="1">
      <c r="A414" s="37"/>
      <c r="B414" s="37"/>
      <c r="D414" s="37"/>
      <c r="E414" s="34"/>
      <c r="F414" s="34"/>
      <c r="G414" s="34"/>
      <c r="H414" s="38"/>
      <c r="I414" s="38"/>
      <c r="J414" s="38"/>
      <c r="K414" s="38"/>
    </row>
    <row r="415" spans="1:11" ht="15.75" customHeight="1">
      <c r="A415" s="37"/>
      <c r="B415" s="37"/>
      <c r="D415" s="37"/>
      <c r="E415" s="34"/>
      <c r="F415" s="34"/>
      <c r="G415" s="34"/>
      <c r="H415" s="38"/>
      <c r="I415" s="38"/>
      <c r="J415" s="38"/>
      <c r="K415" s="38"/>
    </row>
    <row r="416" spans="1:11" ht="15.75" customHeight="1">
      <c r="A416" s="37"/>
      <c r="B416" s="37"/>
      <c r="D416" s="37"/>
      <c r="E416" s="34"/>
      <c r="F416" s="34"/>
      <c r="G416" s="34"/>
      <c r="H416" s="38"/>
      <c r="I416" s="38"/>
      <c r="J416" s="38"/>
      <c r="K416" s="38"/>
    </row>
    <row r="417" spans="1:11" ht="15.75" customHeight="1">
      <c r="A417" s="37"/>
      <c r="B417" s="37"/>
      <c r="D417" s="37"/>
      <c r="E417" s="34"/>
      <c r="F417" s="34"/>
      <c r="G417" s="34"/>
      <c r="H417" s="38"/>
      <c r="I417" s="38"/>
      <c r="J417" s="38"/>
      <c r="K417" s="38"/>
    </row>
    <row r="418" spans="1:11" ht="15.75" customHeight="1">
      <c r="A418" s="37"/>
      <c r="B418" s="37"/>
      <c r="D418" s="37"/>
      <c r="E418" s="34"/>
      <c r="F418" s="34"/>
      <c r="G418" s="34"/>
      <c r="H418" s="38"/>
      <c r="I418" s="38"/>
      <c r="J418" s="38"/>
      <c r="K418" s="38"/>
    </row>
    <row r="419" spans="1:11" ht="15.75" customHeight="1">
      <c r="A419" s="37"/>
      <c r="B419" s="37"/>
      <c r="D419" s="37"/>
      <c r="E419" s="34"/>
      <c r="F419" s="34"/>
      <c r="G419" s="34"/>
      <c r="H419" s="38"/>
      <c r="I419" s="38"/>
      <c r="J419" s="38"/>
      <c r="K419" s="38"/>
    </row>
    <row r="420" spans="1:11" ht="15.75" customHeight="1">
      <c r="A420" s="37"/>
      <c r="B420" s="37"/>
      <c r="D420" s="37"/>
      <c r="E420" s="34"/>
      <c r="F420" s="34"/>
      <c r="G420" s="34"/>
      <c r="H420" s="38"/>
      <c r="I420" s="38"/>
      <c r="J420" s="38"/>
      <c r="K420" s="38"/>
    </row>
    <row r="421" spans="1:11" ht="15.75" customHeight="1">
      <c r="A421" s="37"/>
      <c r="B421" s="37"/>
      <c r="D421" s="37"/>
      <c r="E421" s="34"/>
      <c r="F421" s="34"/>
      <c r="G421" s="34"/>
      <c r="H421" s="38"/>
      <c r="I421" s="38"/>
      <c r="J421" s="38"/>
      <c r="K421" s="38"/>
    </row>
    <row r="422" spans="1:11" ht="15.75" customHeight="1">
      <c r="A422" s="37"/>
      <c r="B422" s="37"/>
      <c r="D422" s="37"/>
      <c r="E422" s="34"/>
      <c r="F422" s="34"/>
      <c r="G422" s="34"/>
      <c r="H422" s="38"/>
      <c r="I422" s="38"/>
      <c r="J422" s="38"/>
      <c r="K422" s="38"/>
    </row>
    <row r="423" spans="1:11" ht="15.75" customHeight="1">
      <c r="A423" s="37"/>
      <c r="B423" s="37"/>
      <c r="D423" s="37"/>
      <c r="E423" s="34"/>
      <c r="F423" s="34"/>
      <c r="G423" s="34"/>
      <c r="H423" s="38"/>
      <c r="I423" s="38"/>
      <c r="J423" s="38"/>
      <c r="K423" s="38"/>
    </row>
    <row r="424" spans="1:11" ht="15.75" customHeight="1">
      <c r="A424" s="37"/>
      <c r="B424" s="37"/>
      <c r="D424" s="37"/>
      <c r="E424" s="34"/>
      <c r="F424" s="34"/>
      <c r="G424" s="34"/>
      <c r="H424" s="38"/>
      <c r="I424" s="38"/>
      <c r="J424" s="38"/>
      <c r="K424" s="38"/>
    </row>
    <row r="425" spans="1:11" ht="15.75" customHeight="1">
      <c r="A425" s="37"/>
      <c r="B425" s="37"/>
      <c r="D425" s="37"/>
      <c r="E425" s="34"/>
      <c r="F425" s="34"/>
      <c r="G425" s="34"/>
      <c r="H425" s="38"/>
      <c r="I425" s="38"/>
      <c r="J425" s="38"/>
      <c r="K425" s="38"/>
    </row>
    <row r="426" spans="1:11" ht="15.75" customHeight="1">
      <c r="A426" s="37"/>
      <c r="B426" s="37"/>
      <c r="D426" s="37"/>
      <c r="E426" s="34"/>
      <c r="F426" s="34"/>
      <c r="G426" s="34"/>
      <c r="H426" s="38"/>
      <c r="I426" s="38"/>
      <c r="J426" s="38"/>
      <c r="K426" s="38"/>
    </row>
    <row r="427" spans="1:11" ht="15.75" customHeight="1">
      <c r="A427" s="37"/>
      <c r="B427" s="37"/>
      <c r="D427" s="37"/>
      <c r="E427" s="34"/>
      <c r="F427" s="34"/>
      <c r="G427" s="34"/>
      <c r="H427" s="38"/>
      <c r="I427" s="38"/>
      <c r="J427" s="38"/>
      <c r="K427" s="38"/>
    </row>
    <row r="428" spans="1:11" ht="15.75" customHeight="1">
      <c r="A428" s="37"/>
      <c r="B428" s="37"/>
      <c r="D428" s="37"/>
      <c r="E428" s="34"/>
      <c r="F428" s="34"/>
      <c r="G428" s="34"/>
      <c r="H428" s="38"/>
      <c r="I428" s="38"/>
      <c r="J428" s="38"/>
      <c r="K428" s="38"/>
    </row>
    <row r="429" spans="1:11" ht="15.75" customHeight="1">
      <c r="A429" s="37"/>
      <c r="B429" s="37"/>
      <c r="D429" s="37"/>
      <c r="E429" s="34"/>
      <c r="F429" s="34"/>
      <c r="G429" s="34"/>
      <c r="H429" s="38"/>
      <c r="I429" s="38"/>
      <c r="J429" s="38"/>
      <c r="K429" s="38"/>
    </row>
    <row r="430" spans="1:11" ht="15.75" customHeight="1">
      <c r="A430" s="37"/>
      <c r="B430" s="37"/>
      <c r="D430" s="37"/>
      <c r="E430" s="34"/>
      <c r="F430" s="34"/>
      <c r="G430" s="34"/>
      <c r="H430" s="38"/>
      <c r="I430" s="38"/>
      <c r="J430" s="38"/>
      <c r="K430" s="38"/>
    </row>
    <row r="431" spans="1:11" ht="15.75" customHeight="1">
      <c r="A431" s="37"/>
      <c r="B431" s="37"/>
      <c r="D431" s="37"/>
      <c r="E431" s="34"/>
      <c r="F431" s="34"/>
      <c r="G431" s="34"/>
      <c r="H431" s="38"/>
      <c r="I431" s="38"/>
      <c r="J431" s="38"/>
      <c r="K431" s="38"/>
    </row>
    <row r="432" spans="1:11" ht="15.75" customHeight="1">
      <c r="A432" s="37"/>
      <c r="B432" s="37"/>
      <c r="D432" s="37"/>
      <c r="E432" s="34"/>
      <c r="F432" s="34"/>
      <c r="G432" s="34"/>
      <c r="H432" s="38"/>
      <c r="I432" s="38"/>
      <c r="J432" s="38"/>
      <c r="K432" s="38"/>
    </row>
    <row r="433" spans="1:11" ht="15.75" customHeight="1">
      <c r="A433" s="37"/>
      <c r="B433" s="37"/>
      <c r="D433" s="37"/>
      <c r="E433" s="34"/>
      <c r="F433" s="34"/>
      <c r="G433" s="34"/>
      <c r="H433" s="38"/>
      <c r="I433" s="38"/>
      <c r="J433" s="38"/>
      <c r="K433" s="38"/>
    </row>
    <row r="434" spans="1:11" ht="15.75" customHeight="1">
      <c r="A434" s="37"/>
      <c r="B434" s="37"/>
      <c r="D434" s="37"/>
      <c r="E434" s="34"/>
      <c r="F434" s="34"/>
      <c r="G434" s="34"/>
      <c r="H434" s="38"/>
      <c r="I434" s="38"/>
      <c r="J434" s="38"/>
      <c r="K434" s="38"/>
    </row>
    <row r="435" spans="1:11" ht="15.75" customHeight="1">
      <c r="A435" s="37"/>
      <c r="B435" s="37"/>
      <c r="D435" s="37"/>
      <c r="E435" s="34"/>
      <c r="F435" s="34"/>
      <c r="G435" s="34"/>
      <c r="H435" s="38"/>
      <c r="I435" s="38"/>
      <c r="J435" s="38"/>
      <c r="K435" s="38"/>
    </row>
    <row r="436" spans="1:11" ht="15.75" customHeight="1">
      <c r="A436" s="37"/>
      <c r="B436" s="37"/>
      <c r="D436" s="37"/>
      <c r="E436" s="34"/>
      <c r="F436" s="34"/>
      <c r="G436" s="34"/>
      <c r="H436" s="38"/>
      <c r="I436" s="38"/>
      <c r="J436" s="38"/>
      <c r="K436" s="38"/>
    </row>
    <row r="437" spans="1:11" ht="15.75" customHeight="1">
      <c r="A437" s="37"/>
      <c r="B437" s="37"/>
      <c r="D437" s="37"/>
      <c r="E437" s="34"/>
      <c r="F437" s="34"/>
      <c r="G437" s="34"/>
      <c r="H437" s="38"/>
      <c r="I437" s="38"/>
      <c r="J437" s="38"/>
      <c r="K437" s="38"/>
    </row>
    <row r="438" spans="1:11" ht="15.75" customHeight="1">
      <c r="A438" s="37"/>
      <c r="B438" s="37"/>
      <c r="D438" s="37"/>
      <c r="E438" s="34"/>
      <c r="F438" s="34"/>
      <c r="G438" s="34"/>
      <c r="H438" s="38"/>
      <c r="I438" s="38"/>
      <c r="J438" s="38"/>
      <c r="K438" s="38"/>
    </row>
    <row r="439" spans="1:11" ht="15.75" customHeight="1">
      <c r="A439" s="37"/>
      <c r="B439" s="37"/>
      <c r="D439" s="37"/>
      <c r="E439" s="34"/>
      <c r="F439" s="34"/>
      <c r="G439" s="34"/>
      <c r="H439" s="38"/>
      <c r="I439" s="38"/>
      <c r="J439" s="38"/>
      <c r="K439" s="38"/>
    </row>
    <row r="440" spans="1:11" ht="15.75" customHeight="1">
      <c r="A440" s="37"/>
      <c r="B440" s="37"/>
      <c r="D440" s="37"/>
      <c r="E440" s="34"/>
      <c r="F440" s="34"/>
      <c r="G440" s="34"/>
      <c r="H440" s="38"/>
      <c r="I440" s="38"/>
      <c r="J440" s="38"/>
      <c r="K440" s="38"/>
    </row>
    <row r="441" spans="1:11" ht="15.75" customHeight="1">
      <c r="A441" s="37"/>
      <c r="B441" s="37"/>
      <c r="D441" s="37"/>
      <c r="E441" s="34"/>
      <c r="F441" s="34"/>
      <c r="G441" s="34"/>
      <c r="H441" s="38"/>
      <c r="I441" s="38"/>
      <c r="J441" s="38"/>
      <c r="K441" s="38"/>
    </row>
    <row r="442" spans="1:11" ht="15.75" customHeight="1">
      <c r="A442" s="37"/>
      <c r="B442" s="37"/>
      <c r="D442" s="37"/>
      <c r="E442" s="34"/>
      <c r="F442" s="34"/>
      <c r="G442" s="34"/>
      <c r="H442" s="38"/>
      <c r="I442" s="38"/>
      <c r="J442" s="38"/>
      <c r="K442" s="38"/>
    </row>
    <row r="443" spans="1:11" ht="15.75" customHeight="1">
      <c r="A443" s="37"/>
      <c r="B443" s="37"/>
      <c r="D443" s="37"/>
      <c r="E443" s="34"/>
      <c r="F443" s="34"/>
      <c r="G443" s="34"/>
      <c r="H443" s="38"/>
      <c r="I443" s="38"/>
      <c r="J443" s="38"/>
      <c r="K443" s="38"/>
    </row>
    <row r="444" spans="1:11" ht="15.75" customHeight="1">
      <c r="A444" s="37"/>
      <c r="B444" s="37"/>
      <c r="D444" s="37"/>
      <c r="E444" s="34"/>
      <c r="F444" s="34"/>
      <c r="G444" s="34"/>
      <c r="H444" s="38"/>
      <c r="I444" s="38"/>
      <c r="J444" s="38"/>
      <c r="K444" s="38"/>
    </row>
    <row r="445" spans="1:11" ht="15.75" customHeight="1">
      <c r="A445" s="37"/>
      <c r="B445" s="37"/>
      <c r="D445" s="37"/>
      <c r="E445" s="34"/>
      <c r="F445" s="34"/>
      <c r="G445" s="34"/>
      <c r="H445" s="38"/>
      <c r="I445" s="38"/>
      <c r="J445" s="38"/>
      <c r="K445" s="38"/>
    </row>
    <row r="446" spans="1:11" ht="15.75" customHeight="1">
      <c r="A446" s="37"/>
      <c r="B446" s="37"/>
      <c r="D446" s="37"/>
      <c r="E446" s="34"/>
      <c r="F446" s="34"/>
      <c r="G446" s="34"/>
      <c r="H446" s="38"/>
      <c r="I446" s="38"/>
      <c r="J446" s="38"/>
      <c r="K446" s="38"/>
    </row>
    <row r="447" spans="1:11" ht="15.75" customHeight="1">
      <c r="A447" s="37"/>
      <c r="B447" s="37"/>
      <c r="D447" s="37"/>
      <c r="E447" s="34"/>
      <c r="F447" s="34"/>
      <c r="G447" s="34"/>
      <c r="H447" s="38"/>
      <c r="I447" s="38"/>
      <c r="J447" s="38"/>
      <c r="K447" s="38"/>
    </row>
    <row r="448" spans="1:11" ht="15.75" customHeight="1">
      <c r="A448" s="37"/>
      <c r="B448" s="37"/>
      <c r="D448" s="37"/>
      <c r="E448" s="34"/>
      <c r="F448" s="34"/>
      <c r="G448" s="34"/>
      <c r="H448" s="38"/>
      <c r="I448" s="38"/>
      <c r="J448" s="38"/>
      <c r="K448" s="38"/>
    </row>
    <row r="449" spans="1:11" ht="15.75" customHeight="1">
      <c r="A449" s="37"/>
      <c r="B449" s="37"/>
      <c r="D449" s="37"/>
      <c r="E449" s="34"/>
      <c r="F449" s="34"/>
      <c r="G449" s="34"/>
      <c r="H449" s="38"/>
      <c r="I449" s="38"/>
      <c r="J449" s="38"/>
      <c r="K449" s="38"/>
    </row>
    <row r="450" spans="1:11" ht="15.75" customHeight="1">
      <c r="A450" s="37"/>
      <c r="B450" s="37"/>
      <c r="D450" s="37"/>
      <c r="E450" s="34"/>
      <c r="F450" s="34"/>
      <c r="G450" s="34"/>
      <c r="H450" s="38"/>
      <c r="I450" s="38"/>
      <c r="J450" s="38"/>
      <c r="K450" s="38"/>
    </row>
    <row r="451" spans="1:11" ht="15.75" customHeight="1">
      <c r="A451" s="37"/>
      <c r="B451" s="37"/>
      <c r="D451" s="37"/>
      <c r="E451" s="34"/>
      <c r="F451" s="34"/>
      <c r="G451" s="34"/>
      <c r="H451" s="38"/>
      <c r="I451" s="38"/>
      <c r="J451" s="38"/>
      <c r="K451" s="38"/>
    </row>
    <row r="452" spans="1:11" ht="15.75" customHeight="1">
      <c r="A452" s="37"/>
      <c r="B452" s="37"/>
      <c r="D452" s="37"/>
      <c r="E452" s="34"/>
      <c r="F452" s="34"/>
      <c r="G452" s="34"/>
      <c r="H452" s="38"/>
      <c r="I452" s="38"/>
      <c r="J452" s="38"/>
      <c r="K452" s="38"/>
    </row>
    <row r="453" spans="1:11" ht="15.75" customHeight="1">
      <c r="A453" s="37"/>
      <c r="B453" s="37"/>
      <c r="D453" s="37"/>
      <c r="E453" s="34"/>
      <c r="F453" s="34"/>
      <c r="G453" s="34"/>
      <c r="H453" s="38"/>
      <c r="I453" s="38"/>
      <c r="J453" s="38"/>
      <c r="K453" s="38"/>
    </row>
    <row r="454" spans="1:11" ht="15.75" customHeight="1">
      <c r="A454" s="37"/>
      <c r="B454" s="37"/>
      <c r="D454" s="37"/>
      <c r="E454" s="34"/>
      <c r="F454" s="34"/>
      <c r="G454" s="34"/>
      <c r="H454" s="38"/>
      <c r="I454" s="38"/>
      <c r="J454" s="38"/>
      <c r="K454" s="38"/>
    </row>
    <row r="455" spans="1:11" ht="15.75" customHeight="1">
      <c r="A455" s="37"/>
      <c r="B455" s="37"/>
      <c r="D455" s="37"/>
      <c r="E455" s="34"/>
      <c r="F455" s="34"/>
      <c r="G455" s="34"/>
      <c r="H455" s="38"/>
      <c r="I455" s="38"/>
      <c r="J455" s="38"/>
      <c r="K455" s="38"/>
    </row>
    <row r="456" spans="1:11" ht="15.75" customHeight="1">
      <c r="A456" s="37"/>
      <c r="B456" s="37"/>
      <c r="D456" s="37"/>
      <c r="E456" s="34"/>
      <c r="F456" s="34"/>
      <c r="G456" s="34"/>
      <c r="H456" s="38"/>
      <c r="I456" s="38"/>
      <c r="J456" s="38"/>
      <c r="K456" s="38"/>
    </row>
    <row r="457" spans="1:11" ht="15.75" customHeight="1">
      <c r="A457" s="37"/>
      <c r="B457" s="37"/>
      <c r="D457" s="37"/>
      <c r="E457" s="34"/>
      <c r="F457" s="34"/>
      <c r="G457" s="34"/>
      <c r="H457" s="38"/>
      <c r="I457" s="38"/>
      <c r="J457" s="38"/>
      <c r="K457" s="38"/>
    </row>
    <row r="458" spans="1:11" ht="15.75" customHeight="1">
      <c r="A458" s="37"/>
      <c r="B458" s="37"/>
      <c r="D458" s="37"/>
      <c r="E458" s="34"/>
      <c r="F458" s="34"/>
      <c r="G458" s="34"/>
      <c r="H458" s="38"/>
      <c r="I458" s="38"/>
      <c r="J458" s="38"/>
      <c r="K458" s="38"/>
    </row>
    <row r="459" spans="1:11" ht="15.75" customHeight="1">
      <c r="A459" s="37"/>
      <c r="B459" s="37"/>
      <c r="D459" s="37"/>
      <c r="E459" s="34"/>
      <c r="F459" s="34"/>
      <c r="G459" s="34"/>
      <c r="H459" s="38"/>
      <c r="I459" s="38"/>
      <c r="J459" s="38"/>
      <c r="K459" s="38"/>
    </row>
    <row r="460" spans="1:11" ht="15.75" customHeight="1">
      <c r="A460" s="37"/>
      <c r="B460" s="37"/>
      <c r="D460" s="37"/>
      <c r="E460" s="34"/>
      <c r="F460" s="34"/>
      <c r="G460" s="34"/>
      <c r="H460" s="38"/>
      <c r="I460" s="38"/>
      <c r="J460" s="38"/>
      <c r="K460" s="38"/>
    </row>
    <row r="461" spans="1:11" ht="15.75" customHeight="1">
      <c r="A461" s="37"/>
      <c r="B461" s="37"/>
      <c r="D461" s="37"/>
      <c r="E461" s="34"/>
      <c r="F461" s="34"/>
      <c r="G461" s="34"/>
      <c r="H461" s="38"/>
      <c r="I461" s="38"/>
      <c r="J461" s="38"/>
      <c r="K461" s="38"/>
    </row>
    <row r="462" spans="1:11" ht="15.75" customHeight="1">
      <c r="A462" s="37"/>
      <c r="B462" s="37"/>
      <c r="D462" s="37"/>
      <c r="E462" s="34"/>
      <c r="F462" s="34"/>
      <c r="G462" s="34"/>
      <c r="H462" s="38"/>
      <c r="I462" s="38"/>
      <c r="J462" s="38"/>
      <c r="K462" s="38"/>
    </row>
    <row r="463" spans="1:11" ht="15.75" customHeight="1">
      <c r="A463" s="37"/>
      <c r="B463" s="37"/>
      <c r="D463" s="37"/>
      <c r="E463" s="34"/>
      <c r="F463" s="34"/>
      <c r="G463" s="34"/>
      <c r="H463" s="38"/>
      <c r="I463" s="38"/>
      <c r="J463" s="38"/>
      <c r="K463" s="38"/>
    </row>
    <row r="464" spans="1:11" ht="15.75" customHeight="1">
      <c r="A464" s="37"/>
      <c r="B464" s="37"/>
      <c r="D464" s="37"/>
      <c r="E464" s="34"/>
      <c r="F464" s="34"/>
      <c r="G464" s="34"/>
      <c r="H464" s="38"/>
      <c r="I464" s="38"/>
      <c r="J464" s="38"/>
      <c r="K464" s="38"/>
    </row>
    <row r="465" spans="1:11" ht="15.75" customHeight="1">
      <c r="A465" s="37"/>
      <c r="B465" s="37"/>
      <c r="D465" s="37"/>
      <c r="E465" s="34"/>
      <c r="F465" s="34"/>
      <c r="G465" s="34"/>
      <c r="H465" s="38"/>
      <c r="I465" s="38"/>
      <c r="J465" s="38"/>
      <c r="K465" s="38"/>
    </row>
    <row r="466" spans="1:11" ht="15.75" customHeight="1">
      <c r="A466" s="37"/>
      <c r="B466" s="37"/>
      <c r="D466" s="37"/>
      <c r="E466" s="34"/>
      <c r="F466" s="34"/>
      <c r="G466" s="34"/>
      <c r="H466" s="38"/>
      <c r="I466" s="38"/>
      <c r="J466" s="38"/>
      <c r="K466" s="38"/>
    </row>
    <row r="467" spans="1:11" ht="15.75" customHeight="1">
      <c r="A467" s="37"/>
      <c r="B467" s="37"/>
      <c r="D467" s="37"/>
      <c r="E467" s="34"/>
      <c r="F467" s="34"/>
      <c r="G467" s="34"/>
      <c r="H467" s="38"/>
      <c r="I467" s="38"/>
      <c r="J467" s="38"/>
      <c r="K467" s="38"/>
    </row>
    <row r="468" spans="1:11" ht="15.75" customHeight="1">
      <c r="A468" s="37"/>
      <c r="B468" s="37"/>
      <c r="D468" s="37"/>
      <c r="E468" s="34"/>
      <c r="F468" s="34"/>
      <c r="G468" s="34"/>
      <c r="H468" s="38"/>
      <c r="I468" s="38"/>
      <c r="J468" s="38"/>
      <c r="K468" s="38"/>
    </row>
    <row r="469" spans="1:11" ht="15.75" customHeight="1">
      <c r="A469" s="37"/>
      <c r="B469" s="37"/>
      <c r="D469" s="37"/>
      <c r="E469" s="34"/>
      <c r="F469" s="34"/>
      <c r="G469" s="34"/>
      <c r="H469" s="38"/>
      <c r="I469" s="38"/>
      <c r="J469" s="38"/>
      <c r="K469" s="38"/>
    </row>
    <row r="470" spans="1:11" ht="15.75" customHeight="1">
      <c r="A470" s="37"/>
      <c r="B470" s="37"/>
      <c r="D470" s="37"/>
      <c r="E470" s="34"/>
      <c r="F470" s="34"/>
      <c r="G470" s="34"/>
      <c r="H470" s="38"/>
      <c r="I470" s="38"/>
      <c r="J470" s="38"/>
      <c r="K470" s="38"/>
    </row>
    <row r="471" spans="1:11" ht="15.75" customHeight="1">
      <c r="A471" s="37"/>
      <c r="B471" s="37"/>
      <c r="D471" s="37"/>
      <c r="E471" s="34"/>
      <c r="F471" s="34"/>
      <c r="G471" s="34"/>
      <c r="H471" s="38"/>
      <c r="I471" s="38"/>
      <c r="J471" s="38"/>
      <c r="K471" s="38"/>
    </row>
    <row r="472" spans="1:11" ht="15.75" customHeight="1">
      <c r="A472" s="37"/>
      <c r="B472" s="37"/>
      <c r="D472" s="37"/>
      <c r="E472" s="34"/>
      <c r="F472" s="34"/>
      <c r="G472" s="34"/>
      <c r="H472" s="38"/>
      <c r="I472" s="38"/>
      <c r="J472" s="38"/>
      <c r="K472" s="38"/>
    </row>
    <row r="473" spans="1:11" ht="15.75" customHeight="1">
      <c r="A473" s="37"/>
      <c r="B473" s="37"/>
      <c r="D473" s="37"/>
      <c r="E473" s="34"/>
      <c r="F473" s="34"/>
      <c r="G473" s="34"/>
      <c r="H473" s="38"/>
      <c r="I473" s="38"/>
      <c r="J473" s="38"/>
      <c r="K473" s="38"/>
    </row>
    <row r="474" spans="1:11" ht="15.75" customHeight="1">
      <c r="A474" s="37"/>
      <c r="B474" s="37"/>
      <c r="D474" s="37"/>
      <c r="E474" s="34"/>
      <c r="F474" s="34"/>
      <c r="G474" s="34"/>
      <c r="H474" s="38"/>
      <c r="I474" s="38"/>
      <c r="J474" s="38"/>
      <c r="K474" s="38"/>
    </row>
    <row r="475" spans="1:11" ht="15.75" customHeight="1">
      <c r="A475" s="37"/>
      <c r="B475" s="37"/>
      <c r="D475" s="37"/>
      <c r="E475" s="34"/>
      <c r="F475" s="34"/>
      <c r="G475" s="34"/>
      <c r="H475" s="38"/>
      <c r="I475" s="38"/>
      <c r="J475" s="38"/>
      <c r="K475" s="38"/>
    </row>
    <row r="476" spans="1:11" ht="15.75" customHeight="1">
      <c r="A476" s="37"/>
      <c r="B476" s="37"/>
      <c r="D476" s="37"/>
      <c r="E476" s="34"/>
      <c r="F476" s="34"/>
      <c r="G476" s="34"/>
      <c r="H476" s="38"/>
      <c r="I476" s="38"/>
      <c r="J476" s="38"/>
      <c r="K476" s="38"/>
    </row>
    <row r="477" spans="1:11" ht="15.75" customHeight="1">
      <c r="A477" s="37"/>
      <c r="B477" s="37"/>
      <c r="D477" s="37"/>
      <c r="E477" s="34"/>
      <c r="F477" s="34"/>
      <c r="G477" s="34"/>
      <c r="H477" s="38"/>
      <c r="I477" s="38"/>
      <c r="J477" s="38"/>
      <c r="K477" s="38"/>
    </row>
    <row r="478" spans="1:11" ht="15.75" customHeight="1">
      <c r="A478" s="37"/>
      <c r="B478" s="37"/>
      <c r="D478" s="37"/>
      <c r="E478" s="34"/>
      <c r="F478" s="34"/>
      <c r="G478" s="34"/>
      <c r="H478" s="38"/>
      <c r="I478" s="38"/>
      <c r="J478" s="38"/>
      <c r="K478" s="38"/>
    </row>
    <row r="479" spans="1:11" ht="15.75" customHeight="1">
      <c r="A479" s="37"/>
      <c r="B479" s="37"/>
      <c r="D479" s="37"/>
      <c r="E479" s="34"/>
      <c r="F479" s="34"/>
      <c r="G479" s="34"/>
      <c r="H479" s="38"/>
      <c r="I479" s="38"/>
      <c r="J479" s="38"/>
      <c r="K479" s="38"/>
    </row>
    <row r="480" spans="1:11" ht="15.75" customHeight="1">
      <c r="A480" s="37"/>
      <c r="B480" s="37"/>
      <c r="D480" s="37"/>
      <c r="E480" s="34"/>
      <c r="F480" s="34"/>
      <c r="G480" s="34"/>
      <c r="H480" s="38"/>
      <c r="I480" s="38"/>
      <c r="J480" s="38"/>
      <c r="K480" s="38"/>
    </row>
    <row r="481" spans="1:11" ht="15.75" customHeight="1">
      <c r="A481" s="37"/>
      <c r="B481" s="37"/>
      <c r="D481" s="37"/>
      <c r="E481" s="34"/>
      <c r="F481" s="34"/>
      <c r="G481" s="34"/>
      <c r="H481" s="38"/>
      <c r="I481" s="38"/>
      <c r="J481" s="38"/>
      <c r="K481" s="38"/>
    </row>
    <row r="482" spans="1:11" ht="15.75" customHeight="1">
      <c r="A482" s="37"/>
      <c r="B482" s="37"/>
      <c r="D482" s="37"/>
      <c r="E482" s="34"/>
      <c r="F482" s="34"/>
      <c r="G482" s="34"/>
      <c r="H482" s="38"/>
      <c r="I482" s="38"/>
      <c r="J482" s="38"/>
      <c r="K482" s="38"/>
    </row>
    <row r="483" spans="1:11" ht="15.75" customHeight="1">
      <c r="A483" s="37"/>
      <c r="B483" s="37"/>
      <c r="D483" s="37"/>
      <c r="E483" s="34"/>
      <c r="F483" s="34"/>
      <c r="G483" s="34"/>
      <c r="H483" s="38"/>
      <c r="I483" s="38"/>
      <c r="J483" s="38"/>
      <c r="K483" s="38"/>
    </row>
    <row r="484" spans="1:11" ht="15.75" customHeight="1">
      <c r="A484" s="37"/>
      <c r="B484" s="37"/>
      <c r="D484" s="37"/>
      <c r="E484" s="34"/>
      <c r="F484" s="34"/>
      <c r="G484" s="34"/>
      <c r="H484" s="38"/>
      <c r="I484" s="38"/>
      <c r="J484" s="38"/>
      <c r="K484" s="38"/>
    </row>
    <row r="485" spans="1:11" ht="15.75" customHeight="1">
      <c r="A485" s="37"/>
      <c r="B485" s="37"/>
      <c r="D485" s="37"/>
      <c r="E485" s="34"/>
      <c r="F485" s="34"/>
      <c r="G485" s="34"/>
      <c r="H485" s="38"/>
      <c r="I485" s="38"/>
      <c r="J485" s="38"/>
      <c r="K485" s="38"/>
    </row>
    <row r="486" spans="1:11" ht="15.75" customHeight="1">
      <c r="A486" s="37"/>
      <c r="B486" s="37"/>
      <c r="D486" s="37"/>
      <c r="E486" s="34"/>
      <c r="F486" s="34"/>
      <c r="G486" s="34"/>
      <c r="H486" s="38"/>
      <c r="I486" s="38"/>
      <c r="J486" s="38"/>
      <c r="K486" s="38"/>
    </row>
    <row r="487" spans="1:11" ht="15.75" customHeight="1">
      <c r="A487" s="37"/>
      <c r="B487" s="37"/>
      <c r="D487" s="37"/>
      <c r="E487" s="34"/>
      <c r="F487" s="34"/>
      <c r="G487" s="34"/>
      <c r="H487" s="38"/>
      <c r="I487" s="38"/>
      <c r="J487" s="38"/>
      <c r="K487" s="38"/>
    </row>
    <row r="488" spans="1:11" ht="15.75" customHeight="1">
      <c r="A488" s="37"/>
      <c r="B488" s="37"/>
      <c r="D488" s="37"/>
      <c r="E488" s="34"/>
      <c r="F488" s="34"/>
      <c r="G488" s="34"/>
      <c r="H488" s="38"/>
      <c r="I488" s="38"/>
      <c r="J488" s="38"/>
      <c r="K488" s="38"/>
    </row>
    <row r="489" spans="1:11" ht="15.75" customHeight="1">
      <c r="A489" s="37"/>
      <c r="B489" s="37"/>
      <c r="D489" s="37"/>
      <c r="E489" s="34"/>
      <c r="F489" s="34"/>
      <c r="G489" s="34"/>
      <c r="H489" s="38"/>
      <c r="I489" s="38"/>
      <c r="J489" s="38"/>
      <c r="K489" s="38"/>
    </row>
    <row r="490" spans="1:11" ht="15.75" customHeight="1">
      <c r="A490" s="37"/>
      <c r="B490" s="37"/>
      <c r="D490" s="37"/>
      <c r="E490" s="34"/>
      <c r="F490" s="34"/>
      <c r="G490" s="34"/>
      <c r="H490" s="38"/>
      <c r="I490" s="38"/>
      <c r="J490" s="38"/>
      <c r="K490" s="38"/>
    </row>
    <row r="491" spans="1:11" ht="15.75" customHeight="1">
      <c r="A491" s="37"/>
      <c r="B491" s="37"/>
      <c r="D491" s="37"/>
      <c r="E491" s="34"/>
      <c r="F491" s="34"/>
      <c r="G491" s="34"/>
      <c r="H491" s="38"/>
      <c r="I491" s="38"/>
      <c r="J491" s="38"/>
      <c r="K491" s="38"/>
    </row>
    <row r="492" spans="1:11" ht="15.75" customHeight="1">
      <c r="A492" s="37"/>
      <c r="B492" s="37"/>
      <c r="D492" s="37"/>
      <c r="E492" s="34"/>
      <c r="F492" s="34"/>
      <c r="G492" s="34"/>
      <c r="H492" s="38"/>
      <c r="I492" s="38"/>
      <c r="J492" s="38"/>
      <c r="K492" s="38"/>
    </row>
    <row r="493" spans="1:11" ht="15.75" customHeight="1">
      <c r="A493" s="37"/>
      <c r="B493" s="37"/>
      <c r="D493" s="37"/>
      <c r="E493" s="34"/>
      <c r="F493" s="34"/>
      <c r="G493" s="34"/>
      <c r="H493" s="38"/>
      <c r="I493" s="38"/>
      <c r="J493" s="38"/>
      <c r="K493" s="38"/>
    </row>
    <row r="494" spans="1:11" ht="15.75" customHeight="1">
      <c r="A494" s="37"/>
      <c r="B494" s="37"/>
      <c r="D494" s="37"/>
      <c r="E494" s="34"/>
      <c r="F494" s="34"/>
      <c r="G494" s="34"/>
      <c r="H494" s="38"/>
      <c r="I494" s="38"/>
      <c r="J494" s="38"/>
      <c r="K494" s="38"/>
    </row>
    <row r="495" spans="1:11" ht="15.75" customHeight="1">
      <c r="A495" s="37"/>
      <c r="B495" s="37"/>
      <c r="D495" s="37"/>
      <c r="E495" s="34"/>
      <c r="F495" s="34"/>
      <c r="G495" s="34"/>
      <c r="H495" s="38"/>
      <c r="I495" s="38"/>
      <c r="J495" s="38"/>
      <c r="K495" s="38"/>
    </row>
    <row r="496" spans="1:11" ht="15.75" customHeight="1">
      <c r="A496" s="37"/>
      <c r="B496" s="37"/>
      <c r="D496" s="37"/>
      <c r="E496" s="34"/>
      <c r="F496" s="34"/>
      <c r="G496" s="34"/>
      <c r="H496" s="38"/>
      <c r="I496" s="38"/>
      <c r="J496" s="38"/>
      <c r="K496" s="38"/>
    </row>
    <row r="497" spans="1:11" ht="15.75" customHeight="1">
      <c r="A497" s="37"/>
      <c r="B497" s="37"/>
      <c r="D497" s="37"/>
      <c r="E497" s="34"/>
      <c r="F497" s="34"/>
      <c r="G497" s="34"/>
      <c r="H497" s="38"/>
      <c r="I497" s="38"/>
      <c r="J497" s="38"/>
      <c r="K497" s="38"/>
    </row>
    <row r="498" spans="1:11" ht="15.75" customHeight="1">
      <c r="A498" s="37"/>
      <c r="B498" s="37"/>
      <c r="D498" s="37"/>
      <c r="E498" s="34"/>
      <c r="F498" s="34"/>
      <c r="G498" s="34"/>
      <c r="H498" s="38"/>
      <c r="I498" s="38"/>
      <c r="J498" s="38"/>
      <c r="K498" s="38"/>
    </row>
    <row r="499" spans="1:11" ht="15.75" customHeight="1">
      <c r="A499" s="37"/>
      <c r="B499" s="37"/>
      <c r="D499" s="37"/>
      <c r="E499" s="34"/>
      <c r="F499" s="34"/>
      <c r="G499" s="34"/>
      <c r="H499" s="38"/>
      <c r="I499" s="38"/>
      <c r="J499" s="38"/>
      <c r="K499" s="38"/>
    </row>
    <row r="500" spans="1:11" ht="15.75" customHeight="1">
      <c r="A500" s="37"/>
      <c r="B500" s="37"/>
      <c r="D500" s="37"/>
      <c r="E500" s="34"/>
      <c r="F500" s="34"/>
      <c r="G500" s="34"/>
      <c r="H500" s="38"/>
      <c r="I500" s="38"/>
      <c r="J500" s="38"/>
      <c r="K500" s="38"/>
    </row>
    <row r="501" spans="1:11" ht="15.75" customHeight="1">
      <c r="A501" s="37"/>
      <c r="B501" s="37"/>
      <c r="D501" s="37"/>
      <c r="E501" s="34"/>
      <c r="F501" s="34"/>
      <c r="G501" s="34"/>
      <c r="H501" s="38"/>
      <c r="I501" s="38"/>
      <c r="J501" s="38"/>
      <c r="K501" s="38"/>
    </row>
    <row r="502" spans="1:11" ht="15.75" customHeight="1">
      <c r="A502" s="37"/>
      <c r="B502" s="37"/>
      <c r="D502" s="37"/>
      <c r="E502" s="34"/>
      <c r="F502" s="34"/>
      <c r="G502" s="34"/>
      <c r="H502" s="38"/>
      <c r="I502" s="38"/>
      <c r="J502" s="38"/>
      <c r="K502" s="38"/>
    </row>
    <row r="503" spans="1:11" ht="15.75" customHeight="1">
      <c r="A503" s="37"/>
      <c r="B503" s="37"/>
      <c r="D503" s="37"/>
      <c r="E503" s="34"/>
      <c r="F503" s="34"/>
      <c r="G503" s="34"/>
      <c r="H503" s="38"/>
      <c r="I503" s="38"/>
      <c r="J503" s="38"/>
      <c r="K503" s="38"/>
    </row>
    <row r="504" spans="1:11" ht="15.75" customHeight="1">
      <c r="A504" s="37"/>
      <c r="B504" s="37"/>
      <c r="D504" s="37"/>
      <c r="E504" s="34"/>
      <c r="F504" s="34"/>
      <c r="G504" s="34"/>
      <c r="H504" s="38"/>
      <c r="I504" s="38"/>
      <c r="J504" s="38"/>
      <c r="K504" s="38"/>
    </row>
    <row r="505" spans="1:11" ht="15.75" customHeight="1">
      <c r="A505" s="37"/>
      <c r="B505" s="37"/>
      <c r="D505" s="37"/>
      <c r="E505" s="34"/>
      <c r="F505" s="34"/>
      <c r="G505" s="34"/>
      <c r="H505" s="38"/>
      <c r="I505" s="38"/>
      <c r="J505" s="38"/>
      <c r="K505" s="38"/>
    </row>
    <row r="506" spans="1:11" ht="15.75" customHeight="1">
      <c r="A506" s="37"/>
      <c r="B506" s="37"/>
      <c r="D506" s="37"/>
      <c r="E506" s="34"/>
      <c r="F506" s="34"/>
      <c r="G506" s="34"/>
      <c r="H506" s="38"/>
      <c r="I506" s="38"/>
      <c r="J506" s="38"/>
      <c r="K506" s="38"/>
    </row>
    <row r="507" spans="1:11" ht="15.75" customHeight="1">
      <c r="A507" s="37"/>
      <c r="B507" s="37"/>
      <c r="D507" s="37"/>
      <c r="E507" s="34"/>
      <c r="F507" s="34"/>
      <c r="G507" s="34"/>
      <c r="H507" s="38"/>
      <c r="I507" s="38"/>
      <c r="J507" s="38"/>
      <c r="K507" s="38"/>
    </row>
    <row r="508" spans="1:11" ht="15.75" customHeight="1">
      <c r="A508" s="37"/>
      <c r="B508" s="37"/>
      <c r="D508" s="37"/>
      <c r="E508" s="34"/>
      <c r="F508" s="34"/>
      <c r="G508" s="34"/>
      <c r="H508" s="38"/>
      <c r="I508" s="38"/>
      <c r="J508" s="38"/>
      <c r="K508" s="38"/>
    </row>
    <row r="509" spans="1:11" ht="15.75" customHeight="1">
      <c r="A509" s="37"/>
      <c r="B509" s="37"/>
      <c r="D509" s="37"/>
      <c r="E509" s="34"/>
      <c r="F509" s="34"/>
      <c r="G509" s="34"/>
      <c r="H509" s="38"/>
      <c r="I509" s="38"/>
      <c r="J509" s="38"/>
      <c r="K509" s="38"/>
    </row>
    <row r="510" spans="1:11" ht="15.75" customHeight="1">
      <c r="A510" s="37"/>
      <c r="B510" s="37"/>
      <c r="D510" s="37"/>
      <c r="E510" s="34"/>
      <c r="F510" s="34"/>
      <c r="G510" s="34"/>
      <c r="H510" s="38"/>
      <c r="I510" s="38"/>
      <c r="J510" s="38"/>
      <c r="K510" s="38"/>
    </row>
    <row r="511" spans="1:11" ht="15.75" customHeight="1">
      <c r="A511" s="37"/>
      <c r="B511" s="37"/>
      <c r="D511" s="37"/>
      <c r="E511" s="34"/>
      <c r="F511" s="34"/>
      <c r="G511" s="34"/>
      <c r="H511" s="38"/>
      <c r="I511" s="38"/>
      <c r="J511" s="38"/>
      <c r="K511" s="38"/>
    </row>
    <row r="512" spans="1:11" ht="15.75" customHeight="1">
      <c r="A512" s="37"/>
      <c r="B512" s="37"/>
      <c r="D512" s="37"/>
      <c r="E512" s="34"/>
      <c r="F512" s="34"/>
      <c r="G512" s="34"/>
      <c r="H512" s="38"/>
      <c r="I512" s="38"/>
      <c r="J512" s="38"/>
      <c r="K512" s="38"/>
    </row>
    <row r="513" spans="1:11" ht="15.75" customHeight="1">
      <c r="A513" s="37"/>
      <c r="B513" s="37"/>
      <c r="D513" s="37"/>
      <c r="E513" s="34"/>
      <c r="F513" s="34"/>
      <c r="G513" s="34"/>
      <c r="H513" s="38"/>
      <c r="I513" s="38"/>
      <c r="J513" s="38"/>
      <c r="K513" s="38"/>
    </row>
    <row r="514" spans="1:11" ht="15.75" customHeight="1">
      <c r="A514" s="37"/>
      <c r="B514" s="37"/>
      <c r="D514" s="37"/>
      <c r="E514" s="34"/>
      <c r="F514" s="34"/>
      <c r="G514" s="34"/>
      <c r="H514" s="38"/>
      <c r="I514" s="38"/>
      <c r="J514" s="38"/>
      <c r="K514" s="38"/>
    </row>
    <row r="515" spans="1:11" ht="15.75" customHeight="1">
      <c r="A515" s="37"/>
      <c r="B515" s="37"/>
      <c r="D515" s="37"/>
      <c r="E515" s="34"/>
      <c r="F515" s="34"/>
      <c r="G515" s="34"/>
      <c r="H515" s="38"/>
      <c r="I515" s="38"/>
      <c r="J515" s="38"/>
      <c r="K515" s="38"/>
    </row>
    <row r="516" spans="1:11" ht="15.75" customHeight="1">
      <c r="A516" s="37"/>
      <c r="B516" s="37"/>
      <c r="D516" s="37"/>
      <c r="E516" s="34"/>
      <c r="F516" s="34"/>
      <c r="G516" s="34"/>
      <c r="H516" s="38"/>
      <c r="I516" s="38"/>
      <c r="J516" s="38"/>
      <c r="K516" s="38"/>
    </row>
    <row r="517" spans="1:11" ht="15.75" customHeight="1">
      <c r="A517" s="37"/>
      <c r="B517" s="37"/>
      <c r="D517" s="37"/>
      <c r="E517" s="34"/>
      <c r="F517" s="34"/>
      <c r="G517" s="34"/>
      <c r="H517" s="38"/>
      <c r="I517" s="38"/>
      <c r="J517" s="38"/>
      <c r="K517" s="38"/>
    </row>
    <row r="518" spans="1:11" ht="15.75" customHeight="1">
      <c r="A518" s="37"/>
      <c r="B518" s="37"/>
      <c r="D518" s="37"/>
      <c r="E518" s="34"/>
      <c r="F518" s="34"/>
      <c r="G518" s="34"/>
      <c r="H518" s="38"/>
      <c r="I518" s="38"/>
      <c r="J518" s="38"/>
      <c r="K518" s="38"/>
    </row>
    <row r="519" spans="1:11" ht="15.75" customHeight="1">
      <c r="A519" s="37"/>
      <c r="B519" s="37"/>
      <c r="D519" s="37"/>
      <c r="E519" s="34"/>
      <c r="F519" s="34"/>
      <c r="G519" s="34"/>
      <c r="H519" s="38"/>
      <c r="I519" s="38"/>
      <c r="J519" s="38"/>
      <c r="K519" s="38"/>
    </row>
    <row r="520" spans="1:11" ht="15.75" customHeight="1">
      <c r="A520" s="37"/>
      <c r="B520" s="37"/>
      <c r="D520" s="37"/>
      <c r="E520" s="34"/>
      <c r="F520" s="34"/>
      <c r="G520" s="34"/>
      <c r="H520" s="38"/>
      <c r="I520" s="38"/>
      <c r="J520" s="38"/>
      <c r="K520" s="38"/>
    </row>
    <row r="521" spans="1:11" ht="15.75" customHeight="1">
      <c r="A521" s="37"/>
      <c r="B521" s="37"/>
      <c r="D521" s="37"/>
      <c r="E521" s="34"/>
      <c r="F521" s="34"/>
      <c r="G521" s="34"/>
      <c r="H521" s="38"/>
      <c r="I521" s="38"/>
      <c r="J521" s="38"/>
      <c r="K521" s="38"/>
    </row>
    <row r="522" spans="1:11" ht="15.75" customHeight="1">
      <c r="A522" s="37"/>
      <c r="B522" s="37"/>
      <c r="D522" s="37"/>
      <c r="E522" s="34"/>
      <c r="F522" s="34"/>
      <c r="G522" s="34"/>
      <c r="H522" s="38"/>
      <c r="I522" s="38"/>
      <c r="J522" s="38"/>
      <c r="K522" s="38"/>
    </row>
    <row r="523" spans="1:11" ht="15.75" customHeight="1">
      <c r="A523" s="37"/>
      <c r="B523" s="37"/>
      <c r="D523" s="37"/>
      <c r="E523" s="34"/>
      <c r="F523" s="34"/>
      <c r="G523" s="34"/>
      <c r="H523" s="38"/>
      <c r="I523" s="38"/>
      <c r="J523" s="38"/>
      <c r="K523" s="38"/>
    </row>
    <row r="524" spans="1:11" ht="15.75" customHeight="1">
      <c r="A524" s="37"/>
      <c r="B524" s="37"/>
      <c r="D524" s="37"/>
      <c r="E524" s="34"/>
      <c r="F524" s="34"/>
      <c r="G524" s="34"/>
      <c r="H524" s="38"/>
      <c r="I524" s="38"/>
      <c r="J524" s="38"/>
      <c r="K524" s="38"/>
    </row>
    <row r="525" spans="1:11" ht="15.75" customHeight="1">
      <c r="A525" s="37"/>
      <c r="B525" s="37"/>
      <c r="D525" s="37"/>
      <c r="E525" s="34"/>
      <c r="F525" s="34"/>
      <c r="G525" s="34"/>
      <c r="H525" s="38"/>
      <c r="I525" s="38"/>
      <c r="J525" s="38"/>
      <c r="K525" s="38"/>
    </row>
    <row r="526" spans="1:11" ht="15.75" customHeight="1">
      <c r="A526" s="37"/>
      <c r="B526" s="37"/>
      <c r="D526" s="37"/>
      <c r="E526" s="34"/>
      <c r="F526" s="34"/>
      <c r="G526" s="34"/>
      <c r="H526" s="38"/>
      <c r="I526" s="38"/>
      <c r="J526" s="38"/>
      <c r="K526" s="38"/>
    </row>
    <row r="527" spans="1:11" ht="15.75" customHeight="1">
      <c r="A527" s="37"/>
      <c r="B527" s="37"/>
      <c r="D527" s="37"/>
      <c r="E527" s="34"/>
      <c r="F527" s="34"/>
      <c r="G527" s="34"/>
      <c r="H527" s="38"/>
      <c r="I527" s="38"/>
      <c r="J527" s="38"/>
      <c r="K527" s="38"/>
    </row>
    <row r="528" spans="1:11" ht="15.75" customHeight="1">
      <c r="A528" s="37"/>
      <c r="B528" s="37"/>
      <c r="D528" s="37"/>
      <c r="E528" s="34"/>
      <c r="F528" s="34"/>
      <c r="G528" s="34"/>
      <c r="H528" s="38"/>
      <c r="I528" s="38"/>
      <c r="J528" s="38"/>
      <c r="K528" s="38"/>
    </row>
    <row r="529" spans="1:11" ht="15.75" customHeight="1">
      <c r="A529" s="37"/>
      <c r="B529" s="37"/>
      <c r="D529" s="37"/>
      <c r="E529" s="34"/>
      <c r="F529" s="34"/>
      <c r="G529" s="34"/>
      <c r="H529" s="38"/>
      <c r="I529" s="38"/>
      <c r="J529" s="38"/>
      <c r="K529" s="38"/>
    </row>
    <row r="530" spans="1:11" ht="15.75" customHeight="1">
      <c r="A530" s="37"/>
      <c r="B530" s="37"/>
      <c r="D530" s="37"/>
      <c r="E530" s="34"/>
      <c r="F530" s="34"/>
      <c r="G530" s="34"/>
      <c r="H530" s="38"/>
      <c r="I530" s="38"/>
      <c r="J530" s="38"/>
      <c r="K530" s="38"/>
    </row>
    <row r="531" spans="1:11" ht="15.75" customHeight="1">
      <c r="A531" s="37"/>
      <c r="B531" s="37"/>
      <c r="D531" s="37"/>
      <c r="E531" s="34"/>
      <c r="F531" s="34"/>
      <c r="G531" s="34"/>
      <c r="H531" s="38"/>
      <c r="I531" s="38"/>
      <c r="J531" s="38"/>
      <c r="K531" s="38"/>
    </row>
    <row r="532" spans="1:11" ht="15.75" customHeight="1">
      <c r="A532" s="37"/>
      <c r="B532" s="37"/>
      <c r="D532" s="37"/>
      <c r="E532" s="34"/>
      <c r="F532" s="34"/>
      <c r="G532" s="34"/>
      <c r="H532" s="38"/>
      <c r="I532" s="38"/>
      <c r="J532" s="38"/>
      <c r="K532" s="38"/>
    </row>
    <row r="533" spans="1:11" ht="15.75" customHeight="1">
      <c r="A533" s="37"/>
      <c r="B533" s="37"/>
      <c r="D533" s="37"/>
      <c r="E533" s="34"/>
      <c r="F533" s="34"/>
      <c r="G533" s="34"/>
      <c r="H533" s="38"/>
      <c r="I533" s="38"/>
      <c r="J533" s="38"/>
      <c r="K533" s="38"/>
    </row>
    <row r="534" spans="1:11" ht="15.75" customHeight="1">
      <c r="A534" s="37"/>
      <c r="B534" s="37"/>
      <c r="D534" s="37"/>
      <c r="E534" s="34"/>
      <c r="F534" s="34"/>
      <c r="G534" s="34"/>
      <c r="H534" s="38"/>
      <c r="I534" s="38"/>
      <c r="J534" s="38"/>
      <c r="K534" s="38"/>
    </row>
    <row r="535" spans="1:11" ht="15.75" customHeight="1">
      <c r="A535" s="37"/>
      <c r="B535" s="37"/>
      <c r="D535" s="37"/>
      <c r="E535" s="34"/>
      <c r="F535" s="34"/>
      <c r="G535" s="34"/>
      <c r="H535" s="38"/>
      <c r="I535" s="38"/>
      <c r="J535" s="38"/>
      <c r="K535" s="38"/>
    </row>
    <row r="536" spans="1:11" ht="15.75" customHeight="1">
      <c r="A536" s="37"/>
      <c r="B536" s="37"/>
      <c r="D536" s="37"/>
      <c r="E536" s="34"/>
      <c r="F536" s="34"/>
      <c r="G536" s="34"/>
      <c r="H536" s="38"/>
      <c r="I536" s="38"/>
      <c r="J536" s="38"/>
      <c r="K536" s="38"/>
    </row>
    <row r="537" spans="1:11" ht="15.75" customHeight="1">
      <c r="A537" s="37"/>
      <c r="B537" s="37"/>
      <c r="D537" s="37"/>
      <c r="E537" s="34"/>
      <c r="F537" s="34"/>
      <c r="G537" s="34"/>
      <c r="H537" s="38"/>
      <c r="I537" s="38"/>
      <c r="J537" s="38"/>
      <c r="K537" s="38"/>
    </row>
    <row r="538" spans="1:11" ht="15.75" customHeight="1">
      <c r="A538" s="37"/>
      <c r="B538" s="37"/>
      <c r="D538" s="37"/>
      <c r="E538" s="34"/>
      <c r="F538" s="34"/>
      <c r="G538" s="34"/>
      <c r="H538" s="38"/>
      <c r="I538" s="38"/>
      <c r="J538" s="38"/>
      <c r="K538" s="38"/>
    </row>
    <row r="539" spans="1:11" ht="15.75" customHeight="1">
      <c r="A539" s="37"/>
      <c r="B539" s="37"/>
      <c r="D539" s="37"/>
      <c r="E539" s="34"/>
      <c r="F539" s="34"/>
      <c r="G539" s="34"/>
      <c r="H539" s="38"/>
      <c r="I539" s="38"/>
      <c r="J539" s="38"/>
      <c r="K539" s="38"/>
    </row>
    <row r="540" spans="1:11" ht="15.75" customHeight="1">
      <c r="A540" s="37"/>
      <c r="B540" s="37"/>
      <c r="D540" s="37"/>
      <c r="E540" s="34"/>
      <c r="F540" s="34"/>
      <c r="G540" s="34"/>
      <c r="H540" s="38"/>
      <c r="I540" s="38"/>
      <c r="J540" s="38"/>
      <c r="K540" s="38"/>
    </row>
    <row r="541" spans="1:11" ht="15.75" customHeight="1">
      <c r="A541" s="37"/>
      <c r="B541" s="37"/>
      <c r="D541" s="37"/>
      <c r="E541" s="34"/>
      <c r="F541" s="34"/>
      <c r="G541" s="34"/>
      <c r="H541" s="38"/>
      <c r="I541" s="38"/>
      <c r="J541" s="38"/>
      <c r="K541" s="38"/>
    </row>
    <row r="542" spans="1:11" ht="15.75" customHeight="1">
      <c r="A542" s="37"/>
      <c r="B542" s="37"/>
      <c r="D542" s="37"/>
      <c r="E542" s="34"/>
      <c r="F542" s="34"/>
      <c r="G542" s="34"/>
      <c r="H542" s="38"/>
      <c r="I542" s="38"/>
      <c r="J542" s="38"/>
      <c r="K542" s="38"/>
    </row>
    <row r="543" spans="1:11" ht="15.75" customHeight="1">
      <c r="A543" s="37"/>
      <c r="B543" s="37"/>
      <c r="D543" s="37"/>
      <c r="E543" s="34"/>
      <c r="F543" s="34"/>
      <c r="G543" s="34"/>
      <c r="H543" s="38"/>
      <c r="I543" s="38"/>
      <c r="J543" s="38"/>
      <c r="K543" s="38"/>
    </row>
    <row r="544" spans="1:11" ht="15.75" customHeight="1">
      <c r="A544" s="37"/>
      <c r="B544" s="37"/>
      <c r="D544" s="37"/>
      <c r="E544" s="34"/>
      <c r="F544" s="34"/>
      <c r="G544" s="34"/>
      <c r="H544" s="38"/>
      <c r="I544" s="38"/>
      <c r="J544" s="38"/>
      <c r="K544" s="38"/>
    </row>
    <row r="545" spans="1:11" ht="15.75" customHeight="1">
      <c r="A545" s="37"/>
      <c r="B545" s="37"/>
      <c r="D545" s="37"/>
      <c r="E545" s="34"/>
      <c r="F545" s="34"/>
      <c r="G545" s="34"/>
      <c r="H545" s="38"/>
      <c r="I545" s="38"/>
      <c r="J545" s="38"/>
      <c r="K545" s="38"/>
    </row>
    <row r="546" spans="1:11" ht="15.75" customHeight="1">
      <c r="A546" s="37"/>
      <c r="B546" s="37"/>
      <c r="D546" s="37"/>
      <c r="E546" s="34"/>
      <c r="F546" s="34"/>
      <c r="G546" s="34"/>
      <c r="H546" s="38"/>
      <c r="I546" s="38"/>
      <c r="J546" s="38"/>
      <c r="K546" s="38"/>
    </row>
    <row r="547" spans="1:11" ht="15.75" customHeight="1">
      <c r="A547" s="37"/>
      <c r="B547" s="37"/>
      <c r="D547" s="37"/>
      <c r="E547" s="34"/>
      <c r="F547" s="34"/>
      <c r="G547" s="34"/>
      <c r="H547" s="38"/>
      <c r="I547" s="38"/>
      <c r="J547" s="38"/>
      <c r="K547" s="38"/>
    </row>
    <row r="548" spans="1:11" ht="15.75" customHeight="1">
      <c r="A548" s="37"/>
      <c r="B548" s="37"/>
      <c r="D548" s="37"/>
      <c r="E548" s="34"/>
      <c r="F548" s="34"/>
      <c r="G548" s="34"/>
      <c r="H548" s="38"/>
      <c r="I548" s="38"/>
      <c r="J548" s="38"/>
      <c r="K548" s="38"/>
    </row>
    <row r="549" spans="1:11" ht="15.75" customHeight="1">
      <c r="A549" s="37"/>
      <c r="B549" s="37"/>
      <c r="D549" s="37"/>
      <c r="E549" s="34"/>
      <c r="F549" s="34"/>
      <c r="G549" s="34"/>
      <c r="H549" s="38"/>
      <c r="I549" s="38"/>
      <c r="J549" s="38"/>
      <c r="K549" s="38"/>
    </row>
    <row r="550" spans="1:11" ht="15.75" customHeight="1">
      <c r="A550" s="37"/>
      <c r="B550" s="37"/>
      <c r="D550" s="37"/>
      <c r="E550" s="34"/>
      <c r="F550" s="34"/>
      <c r="G550" s="34"/>
      <c r="H550" s="38"/>
      <c r="I550" s="38"/>
      <c r="J550" s="38"/>
      <c r="K550" s="38"/>
    </row>
    <row r="551" spans="1:11" ht="15.75" customHeight="1">
      <c r="A551" s="37"/>
      <c r="B551" s="37"/>
      <c r="D551" s="37"/>
      <c r="E551" s="34"/>
      <c r="F551" s="34"/>
      <c r="G551" s="34"/>
      <c r="H551" s="38"/>
      <c r="I551" s="38"/>
      <c r="J551" s="38"/>
      <c r="K551" s="38"/>
    </row>
    <row r="552" spans="1:11" ht="15.75" customHeight="1">
      <c r="A552" s="37"/>
      <c r="B552" s="37"/>
      <c r="D552" s="37"/>
      <c r="E552" s="34"/>
      <c r="F552" s="34"/>
      <c r="G552" s="34"/>
      <c r="H552" s="38"/>
      <c r="I552" s="38"/>
      <c r="J552" s="38"/>
      <c r="K552" s="38"/>
    </row>
    <row r="553" spans="1:11" ht="15.75" customHeight="1">
      <c r="A553" s="37"/>
      <c r="B553" s="37"/>
      <c r="D553" s="37"/>
      <c r="E553" s="34"/>
      <c r="F553" s="34"/>
      <c r="G553" s="34"/>
      <c r="H553" s="38"/>
      <c r="I553" s="38"/>
      <c r="J553" s="38"/>
      <c r="K553" s="38"/>
    </row>
    <row r="554" spans="1:11" ht="15.75" customHeight="1">
      <c r="A554" s="37"/>
      <c r="B554" s="37"/>
      <c r="D554" s="37"/>
      <c r="E554" s="34"/>
      <c r="F554" s="34"/>
      <c r="G554" s="34"/>
      <c r="H554" s="38"/>
      <c r="I554" s="38"/>
      <c r="J554" s="38"/>
      <c r="K554" s="38"/>
    </row>
    <row r="555" spans="1:11" ht="15.75" customHeight="1">
      <c r="A555" s="37"/>
      <c r="B555" s="37"/>
      <c r="D555" s="37"/>
      <c r="E555" s="34"/>
      <c r="F555" s="34"/>
      <c r="G555" s="34"/>
      <c r="H555" s="38"/>
      <c r="I555" s="38"/>
      <c r="J555" s="38"/>
      <c r="K555" s="38"/>
    </row>
    <row r="556" spans="1:11" ht="15.75" customHeight="1">
      <c r="A556" s="37"/>
      <c r="B556" s="37"/>
      <c r="D556" s="37"/>
      <c r="E556" s="34"/>
      <c r="F556" s="34"/>
      <c r="G556" s="34"/>
      <c r="H556" s="38"/>
      <c r="I556" s="38"/>
      <c r="J556" s="38"/>
      <c r="K556" s="38"/>
    </row>
    <row r="557" spans="1:11" ht="15.75" customHeight="1">
      <c r="A557" s="37"/>
      <c r="B557" s="37"/>
      <c r="D557" s="37"/>
      <c r="E557" s="34"/>
      <c r="F557" s="34"/>
      <c r="G557" s="34"/>
      <c r="H557" s="38"/>
      <c r="I557" s="38"/>
      <c r="J557" s="38"/>
      <c r="K557" s="38"/>
    </row>
    <row r="558" spans="1:11" ht="15.75" customHeight="1">
      <c r="A558" s="37"/>
      <c r="B558" s="37"/>
      <c r="D558" s="37"/>
      <c r="E558" s="34"/>
      <c r="F558" s="34"/>
      <c r="G558" s="34"/>
      <c r="H558" s="38"/>
      <c r="I558" s="38"/>
      <c r="J558" s="38"/>
      <c r="K558" s="38"/>
    </row>
    <row r="559" spans="1:11" ht="15.75" customHeight="1">
      <c r="A559" s="37"/>
      <c r="B559" s="37"/>
      <c r="D559" s="37"/>
      <c r="E559" s="34"/>
      <c r="F559" s="34"/>
      <c r="G559" s="34"/>
      <c r="H559" s="38"/>
      <c r="I559" s="38"/>
      <c r="J559" s="38"/>
      <c r="K559" s="38"/>
    </row>
    <row r="560" spans="1:11" ht="15.75" customHeight="1">
      <c r="A560" s="37"/>
      <c r="B560" s="37"/>
      <c r="D560" s="37"/>
      <c r="E560" s="34"/>
      <c r="F560" s="34"/>
      <c r="G560" s="34"/>
      <c r="H560" s="38"/>
      <c r="I560" s="38"/>
      <c r="J560" s="38"/>
      <c r="K560" s="38"/>
    </row>
    <row r="561" spans="1:11" ht="15.75" customHeight="1">
      <c r="A561" s="37"/>
      <c r="B561" s="37"/>
      <c r="D561" s="37"/>
      <c r="E561" s="34"/>
      <c r="F561" s="34"/>
      <c r="G561" s="34"/>
      <c r="H561" s="38"/>
      <c r="I561" s="38"/>
      <c r="J561" s="38"/>
      <c r="K561" s="38"/>
    </row>
    <row r="562" spans="1:11" ht="15.75" customHeight="1">
      <c r="A562" s="37"/>
      <c r="B562" s="37"/>
      <c r="D562" s="37"/>
      <c r="E562" s="34"/>
      <c r="F562" s="34"/>
      <c r="G562" s="34"/>
      <c r="H562" s="38"/>
      <c r="I562" s="38"/>
      <c r="J562" s="38"/>
      <c r="K562" s="38"/>
    </row>
    <row r="563" spans="1:11" ht="15.75" customHeight="1">
      <c r="A563" s="37"/>
      <c r="B563" s="37"/>
      <c r="D563" s="37"/>
      <c r="E563" s="34"/>
      <c r="F563" s="34"/>
      <c r="G563" s="34"/>
      <c r="H563" s="38"/>
      <c r="I563" s="38"/>
      <c r="J563" s="38"/>
      <c r="K563" s="38"/>
    </row>
    <row r="564" spans="1:11" ht="15.75" customHeight="1">
      <c r="A564" s="37"/>
      <c r="B564" s="37"/>
      <c r="D564" s="37"/>
      <c r="E564" s="34"/>
      <c r="F564" s="34"/>
      <c r="G564" s="34"/>
      <c r="H564" s="38"/>
      <c r="I564" s="38"/>
      <c r="J564" s="38"/>
      <c r="K564" s="38"/>
    </row>
    <row r="565" spans="1:11" ht="15.75" customHeight="1">
      <c r="A565" s="37"/>
      <c r="B565" s="37"/>
      <c r="D565" s="37"/>
      <c r="E565" s="34"/>
      <c r="F565" s="34"/>
      <c r="G565" s="34"/>
      <c r="H565" s="38"/>
      <c r="I565" s="38"/>
      <c r="J565" s="38"/>
      <c r="K565" s="38"/>
    </row>
    <row r="566" spans="1:11" ht="15.75" customHeight="1">
      <c r="A566" s="37"/>
      <c r="B566" s="37"/>
      <c r="D566" s="37"/>
      <c r="E566" s="34"/>
      <c r="F566" s="34"/>
      <c r="G566" s="34"/>
      <c r="H566" s="38"/>
      <c r="I566" s="38"/>
      <c r="J566" s="38"/>
      <c r="K566" s="38"/>
    </row>
    <row r="567" spans="1:11" ht="15.75" customHeight="1">
      <c r="A567" s="37"/>
      <c r="B567" s="37"/>
      <c r="D567" s="37"/>
      <c r="E567" s="34"/>
      <c r="F567" s="34"/>
      <c r="G567" s="34"/>
      <c r="H567" s="38"/>
      <c r="I567" s="38"/>
      <c r="J567" s="38"/>
      <c r="K567" s="38"/>
    </row>
    <row r="568" spans="1:11" ht="15.75" customHeight="1">
      <c r="A568" s="37"/>
      <c r="B568" s="37"/>
      <c r="D568" s="37"/>
      <c r="E568" s="34"/>
      <c r="F568" s="34"/>
      <c r="G568" s="34"/>
      <c r="H568" s="38"/>
      <c r="I568" s="38"/>
      <c r="J568" s="38"/>
      <c r="K568" s="38"/>
    </row>
    <row r="569" spans="1:11" ht="15.75" customHeight="1">
      <c r="A569" s="37"/>
      <c r="B569" s="37"/>
      <c r="D569" s="37"/>
      <c r="E569" s="34"/>
      <c r="F569" s="34"/>
      <c r="G569" s="34"/>
      <c r="H569" s="38"/>
      <c r="I569" s="38"/>
      <c r="J569" s="38"/>
      <c r="K569" s="38"/>
    </row>
    <row r="570" spans="1:11" ht="15.75" customHeight="1">
      <c r="A570" s="37"/>
      <c r="B570" s="37"/>
      <c r="D570" s="37"/>
      <c r="E570" s="34"/>
      <c r="F570" s="34"/>
      <c r="G570" s="34"/>
      <c r="H570" s="38"/>
      <c r="I570" s="38"/>
      <c r="J570" s="38"/>
      <c r="K570" s="38"/>
    </row>
    <row r="571" spans="1:11" ht="15.75" customHeight="1">
      <c r="A571" s="37"/>
      <c r="B571" s="37"/>
      <c r="D571" s="37"/>
      <c r="E571" s="34"/>
      <c r="F571" s="34"/>
      <c r="G571" s="34"/>
      <c r="H571" s="38"/>
      <c r="I571" s="38"/>
      <c r="J571" s="38"/>
      <c r="K571" s="38"/>
    </row>
    <row r="572" spans="1:11" ht="15.75" customHeight="1">
      <c r="A572" s="37"/>
      <c r="B572" s="37"/>
      <c r="D572" s="37"/>
      <c r="E572" s="34"/>
      <c r="F572" s="34"/>
      <c r="G572" s="34"/>
      <c r="H572" s="38"/>
      <c r="I572" s="38"/>
      <c r="J572" s="38"/>
      <c r="K572" s="38"/>
    </row>
    <row r="573" spans="1:11" ht="15.75" customHeight="1">
      <c r="A573" s="37"/>
      <c r="B573" s="37"/>
      <c r="D573" s="37"/>
      <c r="E573" s="34"/>
      <c r="F573" s="34"/>
      <c r="G573" s="34"/>
      <c r="H573" s="38"/>
      <c r="I573" s="38"/>
      <c r="J573" s="38"/>
      <c r="K573" s="38"/>
    </row>
    <row r="574" spans="1:11" ht="15.75" customHeight="1">
      <c r="A574" s="37"/>
      <c r="B574" s="37"/>
      <c r="D574" s="37"/>
      <c r="E574" s="34"/>
      <c r="F574" s="34"/>
      <c r="G574" s="34"/>
      <c r="H574" s="38"/>
      <c r="I574" s="38"/>
      <c r="J574" s="38"/>
      <c r="K574" s="38"/>
    </row>
    <row r="575" spans="1:11" ht="15.75" customHeight="1">
      <c r="A575" s="37"/>
      <c r="B575" s="37"/>
      <c r="D575" s="37"/>
      <c r="E575" s="34"/>
      <c r="F575" s="34"/>
      <c r="G575" s="34"/>
      <c r="H575" s="38"/>
      <c r="I575" s="38"/>
      <c r="J575" s="38"/>
      <c r="K575" s="38"/>
    </row>
    <row r="576" spans="1:11" ht="15.75" customHeight="1">
      <c r="A576" s="37"/>
      <c r="B576" s="37"/>
      <c r="D576" s="37"/>
      <c r="E576" s="34"/>
      <c r="F576" s="34"/>
      <c r="G576" s="34"/>
      <c r="H576" s="38"/>
      <c r="I576" s="38"/>
      <c r="J576" s="38"/>
      <c r="K576" s="38"/>
    </row>
    <row r="577" spans="1:11" ht="15.75" customHeight="1">
      <c r="A577" s="37"/>
      <c r="B577" s="37"/>
      <c r="D577" s="37"/>
      <c r="E577" s="34"/>
      <c r="F577" s="34"/>
      <c r="G577" s="34"/>
      <c r="H577" s="38"/>
      <c r="I577" s="38"/>
      <c r="J577" s="38"/>
      <c r="K577" s="38"/>
    </row>
    <row r="578" spans="1:11" ht="15.75" customHeight="1">
      <c r="A578" s="37"/>
      <c r="B578" s="37"/>
      <c r="D578" s="37"/>
      <c r="E578" s="34"/>
      <c r="F578" s="34"/>
      <c r="G578" s="34"/>
      <c r="H578" s="38"/>
      <c r="I578" s="38"/>
      <c r="J578" s="38"/>
      <c r="K578" s="38"/>
    </row>
    <row r="579" spans="1:11" ht="15.75" customHeight="1">
      <c r="A579" s="37"/>
      <c r="B579" s="37"/>
      <c r="D579" s="37"/>
      <c r="E579" s="34"/>
      <c r="F579" s="34"/>
      <c r="G579" s="34"/>
      <c r="H579" s="38"/>
      <c r="I579" s="38"/>
      <c r="J579" s="38"/>
      <c r="K579" s="38"/>
    </row>
    <row r="580" spans="1:11" ht="15.75" customHeight="1">
      <c r="A580" s="37"/>
      <c r="B580" s="37"/>
      <c r="D580" s="37"/>
      <c r="E580" s="34"/>
      <c r="F580" s="34"/>
      <c r="G580" s="34"/>
      <c r="H580" s="38"/>
      <c r="I580" s="38"/>
      <c r="J580" s="38"/>
      <c r="K580" s="38"/>
    </row>
    <row r="581" spans="1:11" ht="15.75" customHeight="1">
      <c r="A581" s="37"/>
      <c r="B581" s="37"/>
      <c r="D581" s="37"/>
      <c r="E581" s="34"/>
      <c r="F581" s="34"/>
      <c r="G581" s="34"/>
      <c r="H581" s="38"/>
      <c r="I581" s="38"/>
      <c r="J581" s="38"/>
      <c r="K581" s="38"/>
    </row>
    <row r="582" spans="1:11" ht="15.75" customHeight="1">
      <c r="A582" s="37"/>
      <c r="B582" s="37"/>
      <c r="D582" s="37"/>
      <c r="E582" s="34"/>
      <c r="F582" s="34"/>
      <c r="G582" s="34"/>
      <c r="H582" s="38"/>
      <c r="I582" s="38"/>
      <c r="J582" s="38"/>
      <c r="K582" s="38"/>
    </row>
    <row r="583" spans="1:11" ht="15.75" customHeight="1">
      <c r="A583" s="37"/>
      <c r="B583" s="37"/>
      <c r="D583" s="37"/>
      <c r="E583" s="34"/>
      <c r="F583" s="34"/>
      <c r="G583" s="34"/>
      <c r="H583" s="38"/>
      <c r="I583" s="38"/>
      <c r="J583" s="38"/>
      <c r="K583" s="38"/>
    </row>
    <row r="584" spans="1:11" ht="15.75" customHeight="1">
      <c r="A584" s="37"/>
      <c r="B584" s="37"/>
      <c r="D584" s="37"/>
      <c r="E584" s="34"/>
      <c r="F584" s="34"/>
      <c r="G584" s="34"/>
      <c r="H584" s="38"/>
      <c r="I584" s="38"/>
      <c r="J584" s="38"/>
      <c r="K584" s="38"/>
    </row>
    <row r="585" spans="1:11" ht="15.75" customHeight="1">
      <c r="A585" s="37"/>
      <c r="B585" s="37"/>
      <c r="D585" s="37"/>
      <c r="E585" s="34"/>
      <c r="F585" s="34"/>
      <c r="G585" s="34"/>
      <c r="H585" s="38"/>
      <c r="I585" s="38"/>
      <c r="J585" s="38"/>
      <c r="K585" s="38"/>
    </row>
    <row r="586" spans="1:11" ht="15.75" customHeight="1">
      <c r="A586" s="37"/>
      <c r="B586" s="37"/>
      <c r="D586" s="37"/>
      <c r="E586" s="34"/>
      <c r="F586" s="34"/>
      <c r="G586" s="34"/>
      <c r="H586" s="38"/>
      <c r="I586" s="38"/>
      <c r="J586" s="38"/>
      <c r="K586" s="38"/>
    </row>
    <row r="587" spans="1:11" ht="15.75" customHeight="1">
      <c r="A587" s="37"/>
      <c r="B587" s="37"/>
      <c r="D587" s="37"/>
      <c r="E587" s="34"/>
      <c r="F587" s="34"/>
      <c r="G587" s="34"/>
      <c r="H587" s="38"/>
      <c r="I587" s="38"/>
      <c r="J587" s="38"/>
      <c r="K587" s="38"/>
    </row>
    <row r="588" spans="1:11" ht="15.75" customHeight="1">
      <c r="A588" s="37"/>
      <c r="B588" s="37"/>
      <c r="D588" s="37"/>
      <c r="E588" s="34"/>
      <c r="F588" s="34"/>
      <c r="G588" s="34"/>
      <c r="H588" s="38"/>
      <c r="I588" s="38"/>
      <c r="J588" s="38"/>
      <c r="K588" s="38"/>
    </row>
    <row r="589" spans="1:11" ht="15.75" customHeight="1">
      <c r="A589" s="37"/>
      <c r="B589" s="37"/>
      <c r="D589" s="37"/>
      <c r="E589" s="34"/>
      <c r="F589" s="34"/>
      <c r="G589" s="34"/>
      <c r="H589" s="38"/>
      <c r="I589" s="38"/>
      <c r="J589" s="38"/>
      <c r="K589" s="38"/>
    </row>
    <row r="590" spans="1:11" ht="15.75" customHeight="1">
      <c r="A590" s="37"/>
      <c r="B590" s="37"/>
      <c r="D590" s="37"/>
      <c r="E590" s="34"/>
      <c r="F590" s="34"/>
      <c r="G590" s="34"/>
      <c r="H590" s="38"/>
      <c r="I590" s="38"/>
      <c r="J590" s="38"/>
      <c r="K590" s="38"/>
    </row>
    <row r="591" spans="1:11" ht="15.75" customHeight="1">
      <c r="A591" s="37"/>
      <c r="B591" s="37"/>
      <c r="D591" s="37"/>
      <c r="E591" s="34"/>
      <c r="F591" s="34"/>
      <c r="G591" s="34"/>
      <c r="H591" s="38"/>
      <c r="I591" s="38"/>
      <c r="J591" s="38"/>
      <c r="K591" s="38"/>
    </row>
    <row r="592" spans="1:11" ht="15.75" customHeight="1">
      <c r="A592" s="37"/>
      <c r="B592" s="37"/>
      <c r="D592" s="37"/>
      <c r="E592" s="34"/>
      <c r="F592" s="34"/>
      <c r="G592" s="34"/>
      <c r="H592" s="38"/>
      <c r="I592" s="38"/>
      <c r="J592" s="38"/>
      <c r="K592" s="38"/>
    </row>
    <row r="593" spans="1:11" ht="15.75" customHeight="1">
      <c r="A593" s="37"/>
      <c r="B593" s="37"/>
      <c r="D593" s="37"/>
      <c r="E593" s="34"/>
      <c r="F593" s="34"/>
      <c r="G593" s="34"/>
      <c r="H593" s="38"/>
      <c r="I593" s="38"/>
      <c r="J593" s="38"/>
      <c r="K593" s="38"/>
    </row>
    <row r="594" spans="1:11" ht="15.75" customHeight="1">
      <c r="A594" s="37"/>
      <c r="B594" s="37"/>
      <c r="D594" s="37"/>
      <c r="E594" s="34"/>
      <c r="F594" s="34"/>
      <c r="G594" s="34"/>
      <c r="H594" s="38"/>
      <c r="I594" s="38"/>
      <c r="J594" s="38"/>
      <c r="K594" s="38"/>
    </row>
    <row r="595" spans="1:11" ht="15.75" customHeight="1">
      <c r="A595" s="37"/>
      <c r="B595" s="37"/>
      <c r="D595" s="37"/>
      <c r="E595" s="34"/>
      <c r="F595" s="34"/>
      <c r="G595" s="34"/>
      <c r="H595" s="38"/>
      <c r="I595" s="38"/>
      <c r="J595" s="38"/>
      <c r="K595" s="38"/>
    </row>
    <row r="596" spans="1:11" ht="15.75" customHeight="1">
      <c r="A596" s="37"/>
      <c r="B596" s="37"/>
      <c r="D596" s="37"/>
      <c r="E596" s="34"/>
      <c r="F596" s="34"/>
      <c r="G596" s="34"/>
      <c r="H596" s="38"/>
      <c r="I596" s="38"/>
      <c r="J596" s="38"/>
      <c r="K596" s="38"/>
    </row>
    <row r="597" spans="1:11" ht="15.75" customHeight="1">
      <c r="A597" s="37"/>
      <c r="B597" s="37"/>
      <c r="D597" s="37"/>
      <c r="E597" s="34"/>
      <c r="F597" s="34"/>
      <c r="G597" s="34"/>
      <c r="H597" s="38"/>
      <c r="I597" s="38"/>
      <c r="J597" s="38"/>
      <c r="K597" s="38"/>
    </row>
    <row r="598" spans="1:11" ht="15.75" customHeight="1">
      <c r="A598" s="37"/>
      <c r="B598" s="37"/>
      <c r="D598" s="37"/>
      <c r="E598" s="34"/>
      <c r="F598" s="34"/>
      <c r="G598" s="34"/>
      <c r="H598" s="38"/>
      <c r="I598" s="38"/>
      <c r="J598" s="38"/>
      <c r="K598" s="38"/>
    </row>
    <row r="599" spans="1:11" ht="15.75" customHeight="1">
      <c r="A599" s="37"/>
      <c r="B599" s="37"/>
      <c r="D599" s="37"/>
      <c r="E599" s="34"/>
      <c r="F599" s="34"/>
      <c r="G599" s="34"/>
      <c r="H599" s="38"/>
      <c r="I599" s="38"/>
      <c r="J599" s="38"/>
      <c r="K599" s="38"/>
    </row>
    <row r="600" spans="1:11" ht="15.75" customHeight="1">
      <c r="A600" s="37"/>
      <c r="B600" s="37"/>
      <c r="D600" s="37"/>
      <c r="E600" s="34"/>
      <c r="F600" s="34"/>
      <c r="G600" s="34"/>
      <c r="H600" s="38"/>
      <c r="I600" s="38"/>
      <c r="J600" s="38"/>
      <c r="K600" s="38"/>
    </row>
    <row r="601" spans="1:11" ht="15.75" customHeight="1">
      <c r="A601" s="37"/>
      <c r="B601" s="37"/>
      <c r="D601" s="37"/>
      <c r="E601" s="34"/>
      <c r="F601" s="34"/>
      <c r="G601" s="34"/>
      <c r="H601" s="38"/>
      <c r="I601" s="38"/>
      <c r="J601" s="38"/>
      <c r="K601" s="38"/>
    </row>
    <row r="602" spans="1:11" ht="15.75" customHeight="1">
      <c r="A602" s="37"/>
      <c r="B602" s="37"/>
      <c r="D602" s="37"/>
      <c r="E602" s="34"/>
      <c r="F602" s="34"/>
      <c r="G602" s="34"/>
      <c r="H602" s="38"/>
      <c r="I602" s="38"/>
      <c r="J602" s="38"/>
      <c r="K602" s="38"/>
    </row>
    <row r="603" spans="1:11" ht="15.75" customHeight="1">
      <c r="A603" s="37"/>
      <c r="B603" s="37"/>
      <c r="D603" s="37"/>
      <c r="E603" s="34"/>
      <c r="F603" s="34"/>
      <c r="G603" s="34"/>
      <c r="H603" s="38"/>
      <c r="I603" s="38"/>
      <c r="J603" s="38"/>
      <c r="K603" s="38"/>
    </row>
    <row r="604" spans="1:11" ht="15.75" customHeight="1">
      <c r="A604" s="37"/>
      <c r="B604" s="37"/>
      <c r="D604" s="37"/>
      <c r="E604" s="34"/>
      <c r="F604" s="34"/>
      <c r="G604" s="34"/>
      <c r="H604" s="38"/>
      <c r="I604" s="38"/>
      <c r="J604" s="38"/>
      <c r="K604" s="38"/>
    </row>
    <row r="605" spans="1:11" ht="15.75" customHeight="1">
      <c r="A605" s="37"/>
      <c r="B605" s="37"/>
      <c r="D605" s="37"/>
      <c r="E605" s="34"/>
      <c r="F605" s="34"/>
      <c r="G605" s="34"/>
      <c r="H605" s="38"/>
      <c r="I605" s="38"/>
      <c r="J605" s="38"/>
      <c r="K605" s="38"/>
    </row>
    <row r="606" spans="1:11" ht="15.75" customHeight="1">
      <c r="A606" s="37"/>
      <c r="B606" s="37"/>
      <c r="D606" s="37"/>
      <c r="E606" s="34"/>
      <c r="F606" s="34"/>
      <c r="G606" s="34"/>
      <c r="H606" s="38"/>
      <c r="I606" s="38"/>
      <c r="J606" s="38"/>
      <c r="K606" s="38"/>
    </row>
    <row r="607" spans="1:11" ht="15.75" customHeight="1">
      <c r="A607" s="37"/>
      <c r="B607" s="37"/>
      <c r="D607" s="37"/>
      <c r="E607" s="34"/>
      <c r="F607" s="34"/>
      <c r="G607" s="34"/>
      <c r="H607" s="38"/>
      <c r="I607" s="38"/>
      <c r="J607" s="38"/>
      <c r="K607" s="38"/>
    </row>
    <row r="608" spans="1:11" ht="15.75" customHeight="1">
      <c r="A608" s="37"/>
      <c r="B608" s="37"/>
      <c r="D608" s="37"/>
      <c r="E608" s="34"/>
      <c r="F608" s="34"/>
      <c r="G608" s="34"/>
      <c r="H608" s="38"/>
      <c r="I608" s="38"/>
      <c r="J608" s="38"/>
      <c r="K608" s="38"/>
    </row>
    <row r="609" spans="1:11" ht="15.75" customHeight="1">
      <c r="A609" s="37"/>
      <c r="B609" s="37"/>
      <c r="D609" s="37"/>
      <c r="E609" s="34"/>
      <c r="F609" s="34"/>
      <c r="G609" s="34"/>
      <c r="H609" s="38"/>
      <c r="I609" s="38"/>
      <c r="J609" s="38"/>
      <c r="K609" s="38"/>
    </row>
    <row r="610" spans="1:11" ht="15.75" customHeight="1">
      <c r="A610" s="37"/>
      <c r="B610" s="37"/>
      <c r="D610" s="37"/>
      <c r="E610" s="34"/>
      <c r="F610" s="34"/>
      <c r="G610" s="34"/>
      <c r="H610" s="38"/>
      <c r="I610" s="38"/>
      <c r="J610" s="38"/>
      <c r="K610" s="38"/>
    </row>
    <row r="611" spans="1:11" ht="15.75" customHeight="1">
      <c r="A611" s="37"/>
      <c r="B611" s="37"/>
      <c r="D611" s="37"/>
      <c r="E611" s="34"/>
      <c r="F611" s="34"/>
      <c r="G611" s="34"/>
      <c r="H611" s="38"/>
      <c r="I611" s="38"/>
      <c r="J611" s="38"/>
      <c r="K611" s="38"/>
    </row>
    <row r="612" spans="1:11" ht="15.75" customHeight="1">
      <c r="A612" s="37"/>
      <c r="B612" s="37"/>
      <c r="D612" s="37"/>
      <c r="E612" s="34"/>
      <c r="F612" s="34"/>
      <c r="G612" s="34"/>
      <c r="H612" s="38"/>
      <c r="I612" s="38"/>
      <c r="J612" s="38"/>
      <c r="K612" s="38"/>
    </row>
    <row r="613" spans="1:11" ht="15.75" customHeight="1">
      <c r="A613" s="37"/>
      <c r="B613" s="37"/>
      <c r="D613" s="37"/>
      <c r="E613" s="34"/>
      <c r="F613" s="34"/>
      <c r="G613" s="34"/>
      <c r="H613" s="38"/>
      <c r="I613" s="38"/>
      <c r="J613" s="38"/>
      <c r="K613" s="38"/>
    </row>
    <row r="614" spans="1:11" ht="15.75" customHeight="1">
      <c r="A614" s="37"/>
      <c r="B614" s="37"/>
      <c r="D614" s="37"/>
      <c r="E614" s="34"/>
      <c r="F614" s="34"/>
      <c r="G614" s="34"/>
      <c r="H614" s="38"/>
      <c r="I614" s="38"/>
      <c r="J614" s="38"/>
      <c r="K614" s="38"/>
    </row>
    <row r="615" spans="1:11" ht="15.75" customHeight="1">
      <c r="A615" s="37"/>
      <c r="B615" s="37"/>
      <c r="D615" s="37"/>
      <c r="E615" s="34"/>
      <c r="F615" s="34"/>
      <c r="G615" s="34"/>
      <c r="H615" s="38"/>
      <c r="I615" s="38"/>
      <c r="J615" s="38"/>
      <c r="K615" s="38"/>
    </row>
    <row r="616" spans="1:11" ht="15.75" customHeight="1">
      <c r="A616" s="37"/>
      <c r="B616" s="37"/>
      <c r="D616" s="37"/>
      <c r="E616" s="34"/>
      <c r="F616" s="34"/>
      <c r="G616" s="34"/>
      <c r="H616" s="38"/>
      <c r="I616" s="38"/>
      <c r="J616" s="38"/>
      <c r="K616" s="38"/>
    </row>
    <row r="617" spans="1:11" ht="15.75" customHeight="1">
      <c r="A617" s="37"/>
      <c r="B617" s="37"/>
      <c r="D617" s="37"/>
      <c r="E617" s="34"/>
      <c r="F617" s="34"/>
      <c r="G617" s="34"/>
      <c r="H617" s="38"/>
      <c r="I617" s="38"/>
      <c r="J617" s="38"/>
      <c r="K617" s="38"/>
    </row>
    <row r="618" spans="1:11" ht="15.75" customHeight="1">
      <c r="A618" s="37"/>
      <c r="B618" s="37"/>
      <c r="D618" s="37"/>
      <c r="E618" s="34"/>
      <c r="F618" s="34"/>
      <c r="G618" s="34"/>
      <c r="H618" s="38"/>
      <c r="I618" s="38"/>
      <c r="J618" s="38"/>
      <c r="K618" s="38"/>
    </row>
    <row r="619" spans="1:11" ht="15.75" customHeight="1">
      <c r="A619" s="37"/>
      <c r="B619" s="37"/>
      <c r="D619" s="37"/>
      <c r="E619" s="34"/>
      <c r="F619" s="34"/>
      <c r="G619" s="34"/>
      <c r="H619" s="38"/>
      <c r="I619" s="38"/>
      <c r="J619" s="38"/>
      <c r="K619" s="38"/>
    </row>
    <row r="620" spans="1:11" ht="15.75" customHeight="1">
      <c r="A620" s="37"/>
      <c r="B620" s="37"/>
      <c r="D620" s="37"/>
      <c r="E620" s="34"/>
      <c r="F620" s="34"/>
      <c r="G620" s="34"/>
      <c r="H620" s="38"/>
      <c r="I620" s="38"/>
      <c r="J620" s="38"/>
      <c r="K620" s="38"/>
    </row>
    <row r="621" spans="1:11" ht="15.75" customHeight="1">
      <c r="A621" s="37"/>
      <c r="B621" s="37"/>
      <c r="D621" s="37"/>
      <c r="E621" s="34"/>
      <c r="F621" s="34"/>
      <c r="G621" s="34"/>
      <c r="H621" s="38"/>
      <c r="I621" s="38"/>
      <c r="J621" s="38"/>
      <c r="K621" s="38"/>
    </row>
    <row r="622" spans="1:11" ht="15.75" customHeight="1">
      <c r="A622" s="37"/>
      <c r="B622" s="37"/>
      <c r="D622" s="37"/>
      <c r="E622" s="34"/>
      <c r="F622" s="34"/>
      <c r="G622" s="34"/>
      <c r="H622" s="38"/>
      <c r="I622" s="38"/>
      <c r="J622" s="38"/>
      <c r="K622" s="38"/>
    </row>
    <row r="623" spans="1:11" ht="15.75" customHeight="1">
      <c r="A623" s="37"/>
      <c r="B623" s="37"/>
      <c r="D623" s="37"/>
      <c r="E623" s="34"/>
      <c r="F623" s="34"/>
      <c r="G623" s="34"/>
      <c r="H623" s="38"/>
      <c r="I623" s="38"/>
      <c r="J623" s="38"/>
      <c r="K623" s="38"/>
    </row>
    <row r="624" spans="1:11" ht="15.75" customHeight="1">
      <c r="A624" s="37"/>
      <c r="B624" s="37"/>
      <c r="D624" s="37"/>
      <c r="E624" s="34"/>
      <c r="F624" s="34"/>
      <c r="G624" s="34"/>
      <c r="H624" s="38"/>
      <c r="I624" s="38"/>
      <c r="J624" s="38"/>
      <c r="K624" s="38"/>
    </row>
    <row r="625" spans="1:11" ht="15.75" customHeight="1">
      <c r="A625" s="37"/>
      <c r="B625" s="37"/>
      <c r="D625" s="37"/>
      <c r="E625" s="34"/>
      <c r="F625" s="34"/>
      <c r="G625" s="34"/>
      <c r="H625" s="38"/>
      <c r="I625" s="38"/>
      <c r="J625" s="38"/>
      <c r="K625" s="38"/>
    </row>
    <row r="626" spans="1:11" ht="15.75" customHeight="1">
      <c r="A626" s="37"/>
      <c r="B626" s="37"/>
      <c r="D626" s="37"/>
      <c r="E626" s="34"/>
      <c r="F626" s="34"/>
      <c r="G626" s="34"/>
      <c r="H626" s="38"/>
      <c r="I626" s="38"/>
      <c r="J626" s="38"/>
      <c r="K626" s="38"/>
    </row>
    <row r="627" spans="1:11" ht="15.75" customHeight="1">
      <c r="A627" s="37"/>
      <c r="B627" s="37"/>
      <c r="D627" s="37"/>
      <c r="E627" s="34"/>
      <c r="F627" s="34"/>
      <c r="G627" s="34"/>
      <c r="H627" s="38"/>
      <c r="I627" s="38"/>
      <c r="J627" s="38"/>
      <c r="K627" s="38"/>
    </row>
    <row r="628" spans="1:11" ht="15.75" customHeight="1">
      <c r="A628" s="37"/>
      <c r="B628" s="37"/>
      <c r="D628" s="37"/>
      <c r="E628" s="34"/>
      <c r="F628" s="34"/>
      <c r="G628" s="34"/>
      <c r="H628" s="38"/>
      <c r="I628" s="38"/>
      <c r="J628" s="38"/>
      <c r="K628" s="38"/>
    </row>
    <row r="629" spans="1:11" ht="15.75" customHeight="1">
      <c r="A629" s="37"/>
      <c r="B629" s="37"/>
      <c r="D629" s="37"/>
      <c r="E629" s="34"/>
      <c r="F629" s="34"/>
      <c r="G629" s="34"/>
      <c r="H629" s="38"/>
      <c r="I629" s="38"/>
      <c r="J629" s="38"/>
      <c r="K629" s="38"/>
    </row>
    <row r="630" spans="1:11" ht="15.75" customHeight="1">
      <c r="A630" s="37"/>
      <c r="B630" s="37"/>
      <c r="D630" s="37"/>
      <c r="E630" s="34"/>
      <c r="F630" s="34"/>
      <c r="G630" s="34"/>
      <c r="H630" s="38"/>
      <c r="I630" s="38"/>
      <c r="J630" s="38"/>
      <c r="K630" s="38"/>
    </row>
    <row r="631" spans="1:11" ht="15.75" customHeight="1">
      <c r="A631" s="37"/>
      <c r="B631" s="37"/>
      <c r="D631" s="37"/>
      <c r="E631" s="34"/>
      <c r="F631" s="34"/>
      <c r="G631" s="34"/>
      <c r="H631" s="38"/>
      <c r="I631" s="38"/>
      <c r="J631" s="38"/>
      <c r="K631" s="38"/>
    </row>
    <row r="632" spans="1:11" ht="15.75" customHeight="1">
      <c r="A632" s="37"/>
      <c r="B632" s="37"/>
      <c r="D632" s="37"/>
      <c r="E632" s="34"/>
      <c r="F632" s="34"/>
      <c r="G632" s="34"/>
      <c r="H632" s="38"/>
      <c r="I632" s="38"/>
      <c r="J632" s="38"/>
      <c r="K632" s="38"/>
    </row>
    <row r="633" spans="1:11" ht="15.75" customHeight="1">
      <c r="A633" s="37"/>
      <c r="B633" s="37"/>
      <c r="D633" s="37"/>
      <c r="E633" s="34"/>
      <c r="F633" s="34"/>
      <c r="G633" s="34"/>
      <c r="H633" s="38"/>
      <c r="I633" s="38"/>
      <c r="J633" s="38"/>
      <c r="K633" s="38"/>
    </row>
    <row r="634" spans="1:11" ht="15.75" customHeight="1">
      <c r="A634" s="37"/>
      <c r="B634" s="37"/>
      <c r="D634" s="37"/>
      <c r="E634" s="34"/>
      <c r="F634" s="34"/>
      <c r="G634" s="34"/>
      <c r="H634" s="38"/>
      <c r="I634" s="38"/>
      <c r="J634" s="38"/>
      <c r="K634" s="38"/>
    </row>
    <row r="635" spans="1:11" ht="15.75" customHeight="1">
      <c r="A635" s="37"/>
      <c r="B635" s="37"/>
      <c r="D635" s="37"/>
      <c r="E635" s="34"/>
      <c r="F635" s="34"/>
      <c r="G635" s="34"/>
      <c r="H635" s="38"/>
      <c r="I635" s="38"/>
      <c r="J635" s="38"/>
      <c r="K635" s="38"/>
    </row>
    <row r="636" spans="1:11" ht="15.75" customHeight="1">
      <c r="A636" s="37"/>
      <c r="B636" s="37"/>
      <c r="D636" s="37"/>
      <c r="E636" s="34"/>
      <c r="F636" s="34"/>
      <c r="G636" s="34"/>
      <c r="H636" s="38"/>
      <c r="I636" s="38"/>
      <c r="J636" s="38"/>
      <c r="K636" s="38"/>
    </row>
    <row r="637" spans="1:11" ht="15.75" customHeight="1">
      <c r="A637" s="37"/>
      <c r="B637" s="37"/>
      <c r="D637" s="37"/>
      <c r="E637" s="34"/>
      <c r="F637" s="34"/>
      <c r="G637" s="34"/>
      <c r="H637" s="38"/>
      <c r="I637" s="38"/>
      <c r="J637" s="38"/>
      <c r="K637" s="38"/>
    </row>
    <row r="638" spans="1:11" ht="15.75" customHeight="1">
      <c r="A638" s="37"/>
      <c r="B638" s="37"/>
      <c r="D638" s="37"/>
      <c r="E638" s="34"/>
      <c r="F638" s="34"/>
      <c r="G638" s="34"/>
      <c r="H638" s="38"/>
      <c r="I638" s="38"/>
      <c r="J638" s="38"/>
      <c r="K638" s="38"/>
    </row>
    <row r="639" spans="1:11" ht="15.75" customHeight="1">
      <c r="A639" s="37"/>
      <c r="B639" s="37"/>
      <c r="D639" s="37"/>
      <c r="E639" s="34"/>
      <c r="F639" s="34"/>
      <c r="G639" s="34"/>
      <c r="H639" s="38"/>
      <c r="I639" s="38"/>
      <c r="J639" s="38"/>
      <c r="K639" s="38"/>
    </row>
    <row r="640" spans="1:11" ht="15.75" customHeight="1">
      <c r="A640" s="37"/>
      <c r="B640" s="37"/>
      <c r="D640" s="37"/>
      <c r="E640" s="34"/>
      <c r="F640" s="34"/>
      <c r="G640" s="34"/>
      <c r="H640" s="38"/>
      <c r="I640" s="38"/>
      <c r="J640" s="38"/>
      <c r="K640" s="38"/>
    </row>
    <row r="641" spans="1:11" ht="15.75" customHeight="1">
      <c r="A641" s="37"/>
      <c r="B641" s="37"/>
      <c r="D641" s="37"/>
      <c r="E641" s="34"/>
      <c r="F641" s="34"/>
      <c r="G641" s="34"/>
      <c r="H641" s="38"/>
      <c r="I641" s="38"/>
      <c r="J641" s="38"/>
      <c r="K641" s="38"/>
    </row>
    <row r="642" spans="1:11" ht="15.75" customHeight="1">
      <c r="A642" s="37"/>
      <c r="B642" s="37"/>
      <c r="D642" s="37"/>
      <c r="E642" s="34"/>
      <c r="F642" s="34"/>
      <c r="G642" s="34"/>
      <c r="H642" s="38"/>
      <c r="I642" s="38"/>
      <c r="J642" s="38"/>
      <c r="K642" s="38"/>
    </row>
    <row r="643" spans="1:11" ht="15.75" customHeight="1">
      <c r="A643" s="37"/>
      <c r="B643" s="37"/>
      <c r="D643" s="37"/>
      <c r="E643" s="34"/>
      <c r="F643" s="34"/>
      <c r="G643" s="34"/>
      <c r="H643" s="38"/>
      <c r="I643" s="38"/>
      <c r="J643" s="38"/>
      <c r="K643" s="38"/>
    </row>
    <row r="644" spans="1:11" ht="15.75" customHeight="1">
      <c r="A644" s="37"/>
      <c r="B644" s="37"/>
      <c r="D644" s="37"/>
      <c r="E644" s="34"/>
      <c r="F644" s="34"/>
      <c r="G644" s="34"/>
      <c r="H644" s="38"/>
      <c r="I644" s="38"/>
      <c r="J644" s="38"/>
      <c r="K644" s="38"/>
    </row>
    <row r="645" spans="1:11" ht="15.75" customHeight="1">
      <c r="A645" s="37"/>
      <c r="B645" s="37"/>
      <c r="D645" s="37"/>
      <c r="E645" s="34"/>
      <c r="F645" s="34"/>
      <c r="G645" s="34"/>
      <c r="H645" s="38"/>
      <c r="I645" s="38"/>
      <c r="J645" s="38"/>
      <c r="K645" s="38"/>
    </row>
    <row r="646" spans="1:11" ht="15.75" customHeight="1">
      <c r="A646" s="37"/>
      <c r="B646" s="37"/>
      <c r="D646" s="37"/>
      <c r="E646" s="34"/>
      <c r="F646" s="34"/>
      <c r="G646" s="34"/>
      <c r="H646" s="38"/>
      <c r="I646" s="38"/>
      <c r="J646" s="38"/>
      <c r="K646" s="38"/>
    </row>
    <row r="647" spans="1:11" ht="15.75" customHeight="1">
      <c r="A647" s="37"/>
      <c r="B647" s="37"/>
      <c r="D647" s="37"/>
      <c r="E647" s="34"/>
      <c r="F647" s="34"/>
      <c r="G647" s="34"/>
      <c r="H647" s="38"/>
      <c r="I647" s="38"/>
      <c r="J647" s="38"/>
      <c r="K647" s="38"/>
    </row>
    <row r="648" spans="1:11" ht="15.75" customHeight="1">
      <c r="A648" s="37"/>
      <c r="B648" s="37"/>
      <c r="D648" s="37"/>
      <c r="E648" s="34"/>
      <c r="F648" s="34"/>
      <c r="G648" s="34"/>
      <c r="H648" s="38"/>
      <c r="I648" s="38"/>
      <c r="J648" s="38"/>
      <c r="K648" s="38"/>
    </row>
    <row r="649" spans="1:11" ht="15.75" customHeight="1">
      <c r="A649" s="37"/>
      <c r="B649" s="37"/>
      <c r="D649" s="37"/>
      <c r="E649" s="34"/>
      <c r="F649" s="34"/>
      <c r="G649" s="34"/>
      <c r="H649" s="38"/>
      <c r="I649" s="38"/>
      <c r="J649" s="38"/>
      <c r="K649" s="38"/>
    </row>
    <row r="650" spans="1:11" ht="15.75" customHeight="1">
      <c r="A650" s="37"/>
      <c r="B650" s="37"/>
      <c r="D650" s="37"/>
      <c r="E650" s="34"/>
      <c r="F650" s="34"/>
      <c r="G650" s="34"/>
      <c r="H650" s="38"/>
      <c r="I650" s="38"/>
      <c r="J650" s="38"/>
      <c r="K650" s="38"/>
    </row>
    <row r="651" spans="1:11" ht="15.75" customHeight="1">
      <c r="A651" s="37"/>
      <c r="B651" s="37"/>
      <c r="D651" s="37"/>
      <c r="E651" s="34"/>
      <c r="F651" s="34"/>
      <c r="G651" s="34"/>
      <c r="H651" s="38"/>
      <c r="I651" s="38"/>
      <c r="J651" s="38"/>
      <c r="K651" s="38"/>
    </row>
    <row r="652" spans="1:11" ht="15.75" customHeight="1">
      <c r="A652" s="37"/>
      <c r="B652" s="37"/>
      <c r="D652" s="37"/>
      <c r="E652" s="34"/>
      <c r="F652" s="34"/>
      <c r="G652" s="34"/>
      <c r="H652" s="38"/>
      <c r="I652" s="38"/>
      <c r="J652" s="38"/>
      <c r="K652" s="38"/>
    </row>
    <row r="653" spans="1:11" ht="15.75" customHeight="1">
      <c r="A653" s="37"/>
      <c r="B653" s="37"/>
      <c r="D653" s="37"/>
      <c r="E653" s="34"/>
      <c r="F653" s="34"/>
      <c r="G653" s="34"/>
      <c r="H653" s="38"/>
      <c r="I653" s="38"/>
      <c r="J653" s="38"/>
      <c r="K653" s="38"/>
    </row>
    <row r="654" spans="1:11" ht="15.75" customHeight="1">
      <c r="A654" s="37"/>
      <c r="B654" s="37"/>
      <c r="D654" s="37"/>
      <c r="E654" s="34"/>
      <c r="F654" s="34"/>
      <c r="G654" s="34"/>
      <c r="H654" s="38"/>
      <c r="I654" s="38"/>
      <c r="J654" s="38"/>
      <c r="K654" s="38"/>
    </row>
    <row r="655" spans="1:11" ht="15.75" customHeight="1">
      <c r="A655" s="37"/>
      <c r="B655" s="37"/>
      <c r="D655" s="37"/>
      <c r="E655" s="34"/>
      <c r="F655" s="34"/>
      <c r="G655" s="34"/>
      <c r="H655" s="38"/>
      <c r="I655" s="38"/>
      <c r="J655" s="38"/>
      <c r="K655" s="38"/>
    </row>
    <row r="656" spans="1:11" ht="15.75" customHeight="1">
      <c r="A656" s="37"/>
      <c r="B656" s="37"/>
      <c r="D656" s="37"/>
      <c r="E656" s="34"/>
      <c r="F656" s="34"/>
      <c r="G656" s="34"/>
      <c r="H656" s="38"/>
      <c r="I656" s="38"/>
      <c r="J656" s="38"/>
      <c r="K656" s="38"/>
    </row>
    <row r="657" spans="1:11" ht="15.75" customHeight="1">
      <c r="A657" s="37"/>
      <c r="B657" s="37"/>
      <c r="D657" s="37"/>
      <c r="E657" s="34"/>
      <c r="F657" s="34"/>
      <c r="G657" s="34"/>
      <c r="H657" s="38"/>
      <c r="I657" s="38"/>
      <c r="J657" s="38"/>
      <c r="K657" s="38"/>
    </row>
    <row r="658" spans="1:11" ht="15.75" customHeight="1">
      <c r="A658" s="37"/>
      <c r="B658" s="37"/>
      <c r="D658" s="37"/>
      <c r="E658" s="34"/>
      <c r="F658" s="34"/>
      <c r="G658" s="34"/>
      <c r="H658" s="38"/>
      <c r="I658" s="38"/>
      <c r="J658" s="38"/>
      <c r="K658" s="38"/>
    </row>
    <row r="659" spans="1:11" ht="15.75" customHeight="1">
      <c r="A659" s="37"/>
      <c r="B659" s="37"/>
      <c r="D659" s="37"/>
      <c r="E659" s="34"/>
      <c r="F659" s="34"/>
      <c r="G659" s="34"/>
      <c r="H659" s="38"/>
      <c r="I659" s="38"/>
      <c r="J659" s="38"/>
      <c r="K659" s="38"/>
    </row>
    <row r="660" spans="1:11" ht="15.75" customHeight="1">
      <c r="A660" s="37"/>
      <c r="B660" s="37"/>
      <c r="D660" s="37"/>
      <c r="E660" s="34"/>
      <c r="F660" s="34"/>
      <c r="G660" s="34"/>
      <c r="H660" s="38"/>
      <c r="I660" s="38"/>
      <c r="J660" s="38"/>
      <c r="K660" s="38"/>
    </row>
    <row r="661" spans="1:11" ht="15.75" customHeight="1">
      <c r="A661" s="37"/>
      <c r="B661" s="37"/>
      <c r="D661" s="37"/>
      <c r="E661" s="34"/>
      <c r="F661" s="34"/>
      <c r="G661" s="34"/>
      <c r="H661" s="38"/>
      <c r="I661" s="38"/>
      <c r="J661" s="38"/>
      <c r="K661" s="38"/>
    </row>
    <row r="662" spans="1:11" ht="15.75" customHeight="1">
      <c r="A662" s="37"/>
      <c r="B662" s="37"/>
      <c r="D662" s="37"/>
      <c r="E662" s="34"/>
      <c r="F662" s="34"/>
      <c r="G662" s="34"/>
      <c r="H662" s="38"/>
      <c r="I662" s="38"/>
      <c r="J662" s="38"/>
      <c r="K662" s="38"/>
    </row>
    <row r="663" spans="1:11" ht="15.75" customHeight="1">
      <c r="A663" s="37"/>
      <c r="B663" s="37"/>
      <c r="D663" s="37"/>
      <c r="E663" s="34"/>
      <c r="F663" s="34"/>
      <c r="G663" s="34"/>
      <c r="H663" s="38"/>
      <c r="I663" s="38"/>
      <c r="J663" s="38"/>
      <c r="K663" s="38"/>
    </row>
    <row r="664" spans="1:11" ht="15.75" customHeight="1">
      <c r="A664" s="37"/>
      <c r="B664" s="37"/>
      <c r="D664" s="37"/>
      <c r="E664" s="34"/>
      <c r="F664" s="34"/>
      <c r="G664" s="34"/>
      <c r="H664" s="38"/>
      <c r="I664" s="38"/>
      <c r="J664" s="38"/>
      <c r="K664" s="38"/>
    </row>
    <row r="665" spans="1:11" ht="15.75" customHeight="1">
      <c r="A665" s="37"/>
      <c r="B665" s="37"/>
      <c r="D665" s="37"/>
      <c r="E665" s="34"/>
      <c r="F665" s="34"/>
      <c r="G665" s="34"/>
      <c r="H665" s="38"/>
      <c r="I665" s="38"/>
      <c r="J665" s="38"/>
      <c r="K665" s="38"/>
    </row>
    <row r="666" spans="1:11" ht="15.75" customHeight="1">
      <c r="A666" s="37"/>
      <c r="B666" s="37"/>
      <c r="D666" s="37"/>
      <c r="E666" s="34"/>
      <c r="F666" s="34"/>
      <c r="G666" s="34"/>
      <c r="H666" s="38"/>
      <c r="I666" s="38"/>
      <c r="J666" s="38"/>
      <c r="K666" s="38"/>
    </row>
    <row r="667" spans="1:11" ht="15.75" customHeight="1">
      <c r="A667" s="37"/>
      <c r="B667" s="37"/>
      <c r="D667" s="37"/>
      <c r="E667" s="34"/>
      <c r="F667" s="34"/>
      <c r="G667" s="34"/>
      <c r="H667" s="38"/>
      <c r="I667" s="38"/>
      <c r="J667" s="38"/>
      <c r="K667" s="38"/>
    </row>
    <row r="668" spans="1:11" ht="15.75" customHeight="1">
      <c r="A668" s="37"/>
      <c r="B668" s="37"/>
      <c r="D668" s="37"/>
      <c r="E668" s="34"/>
      <c r="F668" s="34"/>
      <c r="G668" s="34"/>
      <c r="H668" s="38"/>
      <c r="I668" s="38"/>
      <c r="J668" s="38"/>
      <c r="K668" s="38"/>
    </row>
    <row r="669" spans="1:11" ht="15.75" customHeight="1">
      <c r="A669" s="37"/>
      <c r="B669" s="37"/>
      <c r="D669" s="37"/>
      <c r="E669" s="34"/>
      <c r="F669" s="34"/>
      <c r="G669" s="34"/>
      <c r="H669" s="38"/>
      <c r="I669" s="38"/>
      <c r="J669" s="38"/>
      <c r="K669" s="38"/>
    </row>
    <row r="670" spans="1:11" ht="15.75" customHeight="1">
      <c r="A670" s="37"/>
      <c r="B670" s="37"/>
      <c r="D670" s="37"/>
      <c r="E670" s="34"/>
      <c r="F670" s="34"/>
      <c r="G670" s="34"/>
      <c r="H670" s="38"/>
      <c r="I670" s="38"/>
      <c r="J670" s="38"/>
      <c r="K670" s="38"/>
    </row>
    <row r="671" spans="1:11" ht="15.75" customHeight="1">
      <c r="A671" s="37"/>
      <c r="B671" s="37"/>
      <c r="D671" s="37"/>
      <c r="E671" s="34"/>
      <c r="F671" s="34"/>
      <c r="G671" s="34"/>
      <c r="H671" s="38"/>
      <c r="I671" s="38"/>
      <c r="J671" s="38"/>
      <c r="K671" s="38"/>
    </row>
    <row r="672" spans="1:11" ht="15.75" customHeight="1">
      <c r="A672" s="37"/>
      <c r="B672" s="37"/>
      <c r="D672" s="37"/>
      <c r="E672" s="34"/>
      <c r="F672" s="34"/>
      <c r="G672" s="34"/>
      <c r="H672" s="38"/>
      <c r="I672" s="38"/>
      <c r="J672" s="38"/>
      <c r="K672" s="38"/>
    </row>
    <row r="673" spans="1:11" ht="15.75" customHeight="1">
      <c r="A673" s="37"/>
      <c r="B673" s="37"/>
      <c r="D673" s="37"/>
      <c r="E673" s="34"/>
      <c r="F673" s="34"/>
      <c r="G673" s="34"/>
      <c r="H673" s="38"/>
      <c r="I673" s="38"/>
      <c r="J673" s="38"/>
      <c r="K673" s="38"/>
    </row>
    <row r="674" spans="1:11" ht="15.75" customHeight="1">
      <c r="A674" s="37"/>
      <c r="B674" s="37"/>
      <c r="D674" s="37"/>
      <c r="E674" s="34"/>
      <c r="F674" s="34"/>
      <c r="G674" s="34"/>
      <c r="H674" s="38"/>
      <c r="I674" s="38"/>
      <c r="J674" s="38"/>
      <c r="K674" s="38"/>
    </row>
    <row r="675" spans="1:11" ht="15.75" customHeight="1">
      <c r="A675" s="37"/>
      <c r="B675" s="37"/>
      <c r="D675" s="37"/>
      <c r="E675" s="34"/>
      <c r="F675" s="34"/>
      <c r="G675" s="34"/>
      <c r="H675" s="38"/>
      <c r="I675" s="38"/>
      <c r="J675" s="38"/>
      <c r="K675" s="38"/>
    </row>
    <row r="676" spans="1:11" ht="15.75" customHeight="1">
      <c r="A676" s="37"/>
      <c r="B676" s="37"/>
      <c r="D676" s="37"/>
      <c r="E676" s="34"/>
      <c r="F676" s="34"/>
      <c r="G676" s="34"/>
      <c r="H676" s="38"/>
      <c r="I676" s="38"/>
      <c r="J676" s="38"/>
      <c r="K676" s="38"/>
    </row>
    <row r="677" spans="1:11" ht="15.75" customHeight="1">
      <c r="A677" s="37"/>
      <c r="B677" s="37"/>
      <c r="D677" s="37"/>
      <c r="E677" s="34"/>
      <c r="F677" s="34"/>
      <c r="G677" s="34"/>
      <c r="H677" s="38"/>
      <c r="I677" s="38"/>
      <c r="J677" s="38"/>
      <c r="K677" s="38"/>
    </row>
    <row r="678" spans="1:11" ht="15.75" customHeight="1">
      <c r="A678" s="37"/>
      <c r="B678" s="37"/>
      <c r="D678" s="37"/>
      <c r="E678" s="34"/>
      <c r="F678" s="34"/>
      <c r="G678" s="34"/>
      <c r="H678" s="38"/>
      <c r="I678" s="38"/>
      <c r="J678" s="38"/>
      <c r="K678" s="38"/>
    </row>
    <row r="679" spans="1:11" ht="15.75" customHeight="1">
      <c r="A679" s="37"/>
      <c r="B679" s="37"/>
      <c r="D679" s="37"/>
      <c r="E679" s="34"/>
      <c r="F679" s="34"/>
      <c r="G679" s="34"/>
      <c r="H679" s="38"/>
      <c r="I679" s="38"/>
      <c r="J679" s="38"/>
      <c r="K679" s="38"/>
    </row>
    <row r="680" spans="1:11" ht="15.75" customHeight="1">
      <c r="A680" s="37"/>
      <c r="B680" s="37"/>
      <c r="D680" s="37"/>
      <c r="E680" s="34"/>
      <c r="F680" s="34"/>
      <c r="G680" s="34"/>
      <c r="H680" s="38"/>
      <c r="I680" s="38"/>
      <c r="J680" s="38"/>
      <c r="K680" s="38"/>
    </row>
    <row r="681" spans="1:11" ht="15.75" customHeight="1">
      <c r="A681" s="37"/>
      <c r="B681" s="37"/>
      <c r="D681" s="37"/>
      <c r="E681" s="34"/>
      <c r="F681" s="34"/>
      <c r="G681" s="34"/>
      <c r="H681" s="38"/>
      <c r="I681" s="38"/>
      <c r="J681" s="38"/>
      <c r="K681" s="38"/>
    </row>
    <row r="682" spans="1:11" ht="15.75" customHeight="1">
      <c r="A682" s="37"/>
      <c r="B682" s="37"/>
      <c r="D682" s="37"/>
      <c r="E682" s="34"/>
      <c r="F682" s="34"/>
      <c r="G682" s="34"/>
      <c r="H682" s="38"/>
      <c r="I682" s="38"/>
      <c r="J682" s="38"/>
      <c r="K682" s="38"/>
    </row>
    <row r="683" spans="1:11" ht="15.75" customHeight="1">
      <c r="A683" s="37"/>
      <c r="B683" s="37"/>
      <c r="D683" s="37"/>
      <c r="E683" s="34"/>
      <c r="F683" s="34"/>
      <c r="G683" s="34"/>
      <c r="H683" s="38"/>
      <c r="I683" s="38"/>
      <c r="J683" s="38"/>
      <c r="K683" s="38"/>
    </row>
    <row r="684" spans="1:11" ht="15.75" customHeight="1">
      <c r="A684" s="37"/>
      <c r="B684" s="37"/>
      <c r="D684" s="37"/>
      <c r="E684" s="34"/>
      <c r="F684" s="34"/>
      <c r="G684" s="34"/>
      <c r="H684" s="38"/>
      <c r="I684" s="38"/>
      <c r="J684" s="38"/>
      <c r="K684" s="38"/>
    </row>
    <row r="685" spans="1:11" ht="15.75" customHeight="1">
      <c r="A685" s="37"/>
      <c r="B685" s="37"/>
      <c r="D685" s="37"/>
      <c r="E685" s="34"/>
      <c r="F685" s="34"/>
      <c r="G685" s="34"/>
      <c r="H685" s="38"/>
      <c r="I685" s="38"/>
      <c r="J685" s="38"/>
      <c r="K685" s="38"/>
    </row>
    <row r="686" spans="1:11" ht="15.75" customHeight="1">
      <c r="A686" s="37"/>
      <c r="B686" s="37"/>
      <c r="D686" s="37"/>
      <c r="E686" s="34"/>
      <c r="F686" s="34"/>
      <c r="G686" s="34"/>
      <c r="H686" s="38"/>
      <c r="I686" s="38"/>
      <c r="J686" s="38"/>
      <c r="K686" s="38"/>
    </row>
    <row r="687" spans="1:11" ht="15.75" customHeight="1">
      <c r="A687" s="37"/>
      <c r="B687" s="37"/>
      <c r="D687" s="37"/>
      <c r="E687" s="34"/>
      <c r="F687" s="34"/>
      <c r="G687" s="34"/>
      <c r="H687" s="38"/>
      <c r="I687" s="38"/>
      <c r="J687" s="38"/>
      <c r="K687" s="38"/>
    </row>
    <row r="688" spans="1:11" ht="15.75" customHeight="1">
      <c r="A688" s="37"/>
      <c r="B688" s="37"/>
      <c r="D688" s="37"/>
      <c r="E688" s="34"/>
      <c r="F688" s="34"/>
      <c r="G688" s="34"/>
      <c r="H688" s="38"/>
      <c r="I688" s="38"/>
      <c r="J688" s="38"/>
      <c r="K688" s="38"/>
    </row>
    <row r="689" spans="1:11" ht="15.75" customHeight="1">
      <c r="A689" s="37"/>
      <c r="B689" s="37"/>
      <c r="D689" s="37"/>
      <c r="E689" s="34"/>
      <c r="F689" s="34"/>
      <c r="G689" s="34"/>
      <c r="H689" s="38"/>
      <c r="I689" s="38"/>
      <c r="J689" s="38"/>
      <c r="K689" s="38"/>
    </row>
    <row r="690" spans="1:11" ht="15.75" customHeight="1">
      <c r="A690" s="37"/>
      <c r="B690" s="37"/>
      <c r="D690" s="37"/>
      <c r="E690" s="34"/>
      <c r="F690" s="34"/>
      <c r="G690" s="34"/>
      <c r="H690" s="38"/>
      <c r="I690" s="38"/>
      <c r="J690" s="38"/>
      <c r="K690" s="38"/>
    </row>
    <row r="691" spans="1:11" ht="15.75" customHeight="1">
      <c r="A691" s="37"/>
      <c r="B691" s="37"/>
      <c r="D691" s="37"/>
      <c r="E691" s="34"/>
      <c r="F691" s="34"/>
      <c r="G691" s="34"/>
      <c r="H691" s="38"/>
      <c r="I691" s="38"/>
      <c r="J691" s="38"/>
      <c r="K691" s="38"/>
    </row>
    <row r="692" spans="1:11" ht="15.75" customHeight="1">
      <c r="A692" s="37"/>
      <c r="B692" s="37"/>
      <c r="D692" s="37"/>
      <c r="E692" s="34"/>
      <c r="F692" s="34"/>
      <c r="G692" s="34"/>
      <c r="H692" s="38"/>
      <c r="I692" s="38"/>
      <c r="J692" s="38"/>
      <c r="K692" s="38"/>
    </row>
    <row r="693" spans="1:11" ht="15.75" customHeight="1">
      <c r="A693" s="37"/>
      <c r="B693" s="37"/>
      <c r="D693" s="37"/>
      <c r="E693" s="34"/>
      <c r="F693" s="34"/>
      <c r="G693" s="34"/>
      <c r="H693" s="38"/>
      <c r="I693" s="38"/>
      <c r="J693" s="38"/>
      <c r="K693" s="38"/>
    </row>
    <row r="694" spans="1:11" ht="15.75" customHeight="1">
      <c r="A694" s="37"/>
      <c r="B694" s="37"/>
      <c r="D694" s="37"/>
      <c r="E694" s="34"/>
      <c r="F694" s="34"/>
      <c r="G694" s="34"/>
      <c r="H694" s="38"/>
      <c r="I694" s="38"/>
      <c r="J694" s="38"/>
      <c r="K694" s="38"/>
    </row>
    <row r="695" spans="1:11" ht="15.75" customHeight="1">
      <c r="A695" s="37"/>
      <c r="B695" s="37"/>
      <c r="D695" s="37"/>
      <c r="E695" s="34"/>
      <c r="F695" s="34"/>
      <c r="G695" s="34"/>
      <c r="H695" s="38"/>
      <c r="I695" s="38"/>
      <c r="J695" s="38"/>
      <c r="K695" s="38"/>
    </row>
    <row r="696" spans="1:11" ht="15.75" customHeight="1">
      <c r="A696" s="37"/>
      <c r="B696" s="37"/>
      <c r="D696" s="37"/>
      <c r="E696" s="34"/>
      <c r="F696" s="34"/>
      <c r="G696" s="34"/>
      <c r="H696" s="38"/>
      <c r="I696" s="38"/>
      <c r="J696" s="38"/>
      <c r="K696" s="38"/>
    </row>
    <row r="697" spans="1:11" ht="15.75" customHeight="1">
      <c r="A697" s="37"/>
      <c r="B697" s="37"/>
      <c r="D697" s="37"/>
      <c r="E697" s="34"/>
      <c r="F697" s="34"/>
      <c r="G697" s="34"/>
      <c r="H697" s="38"/>
      <c r="I697" s="38"/>
      <c r="J697" s="38"/>
      <c r="K697" s="38"/>
    </row>
    <row r="698" spans="1:11" ht="15.75" customHeight="1">
      <c r="A698" s="37"/>
      <c r="B698" s="37"/>
      <c r="D698" s="37"/>
      <c r="E698" s="34"/>
      <c r="F698" s="34"/>
      <c r="G698" s="34"/>
      <c r="H698" s="38"/>
      <c r="I698" s="38"/>
      <c r="J698" s="38"/>
      <c r="K698" s="38"/>
    </row>
    <row r="699" spans="1:11" ht="15.75" customHeight="1">
      <c r="A699" s="37"/>
      <c r="B699" s="37"/>
      <c r="D699" s="37"/>
      <c r="E699" s="34"/>
      <c r="F699" s="34"/>
      <c r="G699" s="34"/>
      <c r="H699" s="38"/>
      <c r="I699" s="38"/>
      <c r="J699" s="38"/>
      <c r="K699" s="38"/>
    </row>
    <row r="700" spans="1:11" ht="15.75" customHeight="1">
      <c r="A700" s="37"/>
      <c r="B700" s="37"/>
      <c r="D700" s="37"/>
      <c r="E700" s="34"/>
      <c r="F700" s="34"/>
      <c r="G700" s="34"/>
      <c r="H700" s="38"/>
      <c r="I700" s="38"/>
      <c r="J700" s="38"/>
      <c r="K700" s="38"/>
    </row>
    <row r="701" spans="1:11" ht="15.75" customHeight="1">
      <c r="A701" s="37"/>
      <c r="B701" s="37"/>
      <c r="D701" s="37"/>
      <c r="E701" s="34"/>
      <c r="F701" s="34"/>
      <c r="G701" s="34"/>
      <c r="H701" s="38"/>
      <c r="I701" s="38"/>
      <c r="J701" s="38"/>
      <c r="K701" s="38"/>
    </row>
    <row r="702" spans="1:11" ht="15.75" customHeight="1">
      <c r="A702" s="37"/>
      <c r="B702" s="37"/>
      <c r="D702" s="37"/>
      <c r="E702" s="34"/>
      <c r="F702" s="34"/>
      <c r="G702" s="34"/>
      <c r="H702" s="38"/>
      <c r="I702" s="38"/>
      <c r="J702" s="38"/>
      <c r="K702" s="38"/>
    </row>
    <row r="703" spans="1:11" ht="15.75" customHeight="1">
      <c r="A703" s="37"/>
      <c r="B703" s="37"/>
      <c r="D703" s="37"/>
      <c r="E703" s="34"/>
      <c r="F703" s="34"/>
      <c r="G703" s="34"/>
      <c r="H703" s="38"/>
      <c r="I703" s="38"/>
      <c r="J703" s="38"/>
      <c r="K703" s="38"/>
    </row>
    <row r="704" spans="1:11" ht="15.75" customHeight="1">
      <c r="A704" s="37"/>
      <c r="B704" s="37"/>
      <c r="D704" s="37"/>
      <c r="E704" s="34"/>
      <c r="F704" s="34"/>
      <c r="G704" s="34"/>
      <c r="H704" s="38"/>
      <c r="I704" s="38"/>
      <c r="J704" s="38"/>
      <c r="K704" s="38"/>
    </row>
    <row r="705" spans="1:11" ht="15.75" customHeight="1">
      <c r="A705" s="37"/>
      <c r="B705" s="37"/>
      <c r="D705" s="37"/>
      <c r="E705" s="34"/>
      <c r="F705" s="34"/>
      <c r="G705" s="34"/>
      <c r="H705" s="38"/>
      <c r="I705" s="38"/>
      <c r="J705" s="38"/>
      <c r="K705" s="38"/>
    </row>
    <row r="706" spans="1:11" ht="15.75" customHeight="1">
      <c r="A706" s="37"/>
      <c r="B706" s="37"/>
      <c r="D706" s="37"/>
      <c r="E706" s="34"/>
      <c r="F706" s="34"/>
      <c r="G706" s="34"/>
      <c r="H706" s="38"/>
      <c r="I706" s="38"/>
      <c r="J706" s="38"/>
      <c r="K706" s="38"/>
    </row>
    <row r="707" spans="1:11" ht="15.75" customHeight="1">
      <c r="A707" s="37"/>
      <c r="B707" s="37"/>
      <c r="D707" s="37"/>
      <c r="E707" s="34"/>
      <c r="F707" s="34"/>
      <c r="G707" s="34"/>
      <c r="H707" s="38"/>
      <c r="I707" s="38"/>
      <c r="J707" s="38"/>
      <c r="K707" s="38"/>
    </row>
    <row r="708" spans="1:11" ht="15.75" customHeight="1">
      <c r="A708" s="37"/>
      <c r="B708" s="37"/>
      <c r="D708" s="37"/>
      <c r="E708" s="34"/>
      <c r="F708" s="34"/>
      <c r="G708" s="34"/>
      <c r="H708" s="38"/>
      <c r="I708" s="38"/>
      <c r="J708" s="38"/>
      <c r="K708" s="38"/>
    </row>
    <row r="709" spans="1:11" ht="15.75" customHeight="1">
      <c r="A709" s="37"/>
      <c r="B709" s="37"/>
      <c r="D709" s="37"/>
      <c r="E709" s="34"/>
      <c r="F709" s="34"/>
      <c r="G709" s="34"/>
      <c r="H709" s="38"/>
      <c r="I709" s="38"/>
      <c r="J709" s="38"/>
      <c r="K709" s="38"/>
    </row>
    <row r="710" spans="1:11" ht="15.75" customHeight="1">
      <c r="A710" s="37"/>
      <c r="B710" s="37"/>
      <c r="D710" s="37"/>
      <c r="E710" s="34"/>
      <c r="F710" s="34"/>
      <c r="G710" s="34"/>
      <c r="H710" s="38"/>
      <c r="I710" s="38"/>
      <c r="J710" s="38"/>
      <c r="K710" s="38"/>
    </row>
    <row r="711" spans="1:11" ht="15.75" customHeight="1">
      <c r="A711" s="37"/>
      <c r="B711" s="37"/>
      <c r="D711" s="37"/>
      <c r="E711" s="34"/>
      <c r="F711" s="34"/>
      <c r="G711" s="34"/>
      <c r="H711" s="38"/>
      <c r="I711" s="38"/>
      <c r="J711" s="38"/>
      <c r="K711" s="38"/>
    </row>
    <row r="712" spans="1:11" ht="15.75" customHeight="1">
      <c r="A712" s="37"/>
      <c r="B712" s="37"/>
      <c r="D712" s="37"/>
      <c r="E712" s="34"/>
      <c r="F712" s="34"/>
      <c r="G712" s="34"/>
      <c r="H712" s="38"/>
      <c r="I712" s="38"/>
      <c r="J712" s="38"/>
      <c r="K712" s="38"/>
    </row>
    <row r="713" spans="1:11" ht="15.75" customHeight="1">
      <c r="A713" s="37"/>
      <c r="B713" s="37"/>
      <c r="D713" s="37"/>
      <c r="E713" s="34"/>
      <c r="F713" s="34"/>
      <c r="G713" s="34"/>
      <c r="H713" s="38"/>
      <c r="I713" s="38"/>
      <c r="J713" s="38"/>
      <c r="K713" s="38"/>
    </row>
    <row r="714" spans="1:11" ht="15.75" customHeight="1">
      <c r="A714" s="37"/>
      <c r="B714" s="37"/>
      <c r="D714" s="37"/>
      <c r="E714" s="34"/>
      <c r="F714" s="34"/>
      <c r="G714" s="34"/>
      <c r="H714" s="38"/>
      <c r="I714" s="38"/>
      <c r="J714" s="38"/>
      <c r="K714" s="38"/>
    </row>
    <row r="715" spans="1:11" ht="15.75" customHeight="1">
      <c r="A715" s="37"/>
      <c r="B715" s="37"/>
      <c r="D715" s="37"/>
      <c r="E715" s="34"/>
      <c r="F715" s="34"/>
      <c r="G715" s="34"/>
      <c r="H715" s="38"/>
      <c r="I715" s="38"/>
      <c r="J715" s="38"/>
      <c r="K715" s="38"/>
    </row>
    <row r="716" spans="1:11" ht="15.75" customHeight="1">
      <c r="A716" s="37"/>
      <c r="B716" s="37"/>
      <c r="D716" s="37"/>
      <c r="E716" s="34"/>
      <c r="F716" s="34"/>
      <c r="G716" s="34"/>
      <c r="H716" s="38"/>
      <c r="I716" s="38"/>
      <c r="J716" s="38"/>
      <c r="K716" s="38"/>
    </row>
    <row r="717" spans="1:11" ht="15.75" customHeight="1">
      <c r="A717" s="37"/>
      <c r="B717" s="37"/>
      <c r="D717" s="37"/>
      <c r="E717" s="34"/>
      <c r="F717" s="34"/>
      <c r="G717" s="34"/>
      <c r="H717" s="38"/>
      <c r="I717" s="38"/>
      <c r="J717" s="38"/>
      <c r="K717" s="38"/>
    </row>
    <row r="718" spans="1:11" ht="15.75" customHeight="1">
      <c r="A718" s="37"/>
      <c r="B718" s="37"/>
      <c r="D718" s="37"/>
      <c r="E718" s="34"/>
      <c r="F718" s="34"/>
      <c r="G718" s="34"/>
      <c r="H718" s="38"/>
      <c r="I718" s="38"/>
      <c r="J718" s="38"/>
      <c r="K718" s="38"/>
    </row>
    <row r="719" spans="1:11" ht="15.75" customHeight="1">
      <c r="A719" s="37"/>
      <c r="B719" s="37"/>
      <c r="D719" s="37"/>
      <c r="E719" s="34"/>
      <c r="F719" s="34"/>
      <c r="G719" s="34"/>
      <c r="H719" s="38"/>
      <c r="I719" s="38"/>
      <c r="J719" s="38"/>
      <c r="K719" s="38"/>
    </row>
    <row r="720" spans="1:11" ht="15.75" customHeight="1">
      <c r="A720" s="37"/>
      <c r="B720" s="37"/>
      <c r="D720" s="37"/>
      <c r="E720" s="34"/>
      <c r="F720" s="34"/>
      <c r="G720" s="34"/>
      <c r="H720" s="38"/>
      <c r="I720" s="38"/>
      <c r="J720" s="38"/>
      <c r="K720" s="38"/>
    </row>
    <row r="721" spans="1:11" ht="15.75" customHeight="1">
      <c r="A721" s="37"/>
      <c r="B721" s="37"/>
      <c r="D721" s="37"/>
      <c r="E721" s="34"/>
      <c r="F721" s="34"/>
      <c r="G721" s="34"/>
      <c r="H721" s="38"/>
      <c r="I721" s="38"/>
      <c r="J721" s="38"/>
      <c r="K721" s="38"/>
    </row>
    <row r="722" spans="1:11" ht="15.75" customHeight="1">
      <c r="A722" s="37"/>
      <c r="B722" s="37"/>
      <c r="D722" s="37"/>
      <c r="E722" s="34"/>
      <c r="F722" s="34"/>
      <c r="G722" s="34"/>
      <c r="H722" s="38"/>
      <c r="I722" s="38"/>
      <c r="J722" s="38"/>
      <c r="K722" s="38"/>
    </row>
    <row r="723" spans="1:11" ht="15.75" customHeight="1">
      <c r="A723" s="37"/>
      <c r="B723" s="37"/>
      <c r="D723" s="37"/>
      <c r="E723" s="34"/>
      <c r="F723" s="34"/>
      <c r="G723" s="34"/>
      <c r="H723" s="38"/>
      <c r="I723" s="38"/>
      <c r="J723" s="38"/>
      <c r="K723" s="38"/>
    </row>
    <row r="724" spans="1:11" ht="15.75" customHeight="1">
      <c r="A724" s="37"/>
      <c r="B724" s="37"/>
      <c r="D724" s="37"/>
      <c r="E724" s="34"/>
      <c r="F724" s="34"/>
      <c r="G724" s="34"/>
      <c r="H724" s="38"/>
      <c r="I724" s="38"/>
      <c r="J724" s="38"/>
      <c r="K724" s="38"/>
    </row>
    <row r="725" spans="1:11" ht="15.75" customHeight="1">
      <c r="A725" s="37"/>
      <c r="B725" s="37"/>
      <c r="D725" s="37"/>
      <c r="E725" s="34"/>
      <c r="F725" s="34"/>
      <c r="G725" s="34"/>
      <c r="H725" s="38"/>
      <c r="I725" s="38"/>
      <c r="J725" s="38"/>
      <c r="K725" s="38"/>
    </row>
    <row r="726" spans="1:11" ht="15.75" customHeight="1">
      <c r="A726" s="37"/>
      <c r="B726" s="37"/>
      <c r="D726" s="37"/>
      <c r="E726" s="34"/>
      <c r="F726" s="34"/>
      <c r="G726" s="34"/>
      <c r="H726" s="38"/>
      <c r="I726" s="38"/>
      <c r="J726" s="38"/>
      <c r="K726" s="38"/>
    </row>
    <row r="727" spans="1:11" ht="15.75" customHeight="1">
      <c r="A727" s="37"/>
      <c r="B727" s="37"/>
      <c r="D727" s="37"/>
      <c r="E727" s="34"/>
      <c r="F727" s="34"/>
      <c r="G727" s="34"/>
      <c r="H727" s="38"/>
      <c r="I727" s="38"/>
      <c r="J727" s="38"/>
      <c r="K727" s="38"/>
    </row>
    <row r="728" spans="1:11" ht="15.75" customHeight="1">
      <c r="A728" s="37"/>
      <c r="B728" s="37"/>
      <c r="D728" s="37"/>
      <c r="E728" s="34"/>
      <c r="F728" s="34"/>
      <c r="G728" s="34"/>
      <c r="H728" s="38"/>
      <c r="I728" s="38"/>
      <c r="J728" s="38"/>
      <c r="K728" s="38"/>
    </row>
    <row r="729" spans="1:11" ht="15.75" customHeight="1">
      <c r="A729" s="37"/>
      <c r="B729" s="37"/>
      <c r="D729" s="37"/>
      <c r="E729" s="34"/>
      <c r="F729" s="34"/>
      <c r="G729" s="34"/>
      <c r="H729" s="38"/>
      <c r="I729" s="38"/>
      <c r="J729" s="38"/>
      <c r="K729" s="38"/>
    </row>
    <row r="730" spans="1:11" ht="15.75" customHeight="1">
      <c r="A730" s="37"/>
      <c r="B730" s="37"/>
      <c r="D730" s="37"/>
      <c r="E730" s="34"/>
      <c r="F730" s="34"/>
      <c r="G730" s="34"/>
      <c r="H730" s="38"/>
      <c r="I730" s="38"/>
      <c r="J730" s="38"/>
      <c r="K730" s="38"/>
    </row>
    <row r="731" spans="1:11" ht="15.75" customHeight="1">
      <c r="A731" s="37"/>
      <c r="B731" s="37"/>
      <c r="D731" s="37"/>
      <c r="E731" s="34"/>
      <c r="F731" s="34"/>
      <c r="G731" s="34"/>
      <c r="H731" s="38"/>
      <c r="I731" s="38"/>
      <c r="J731" s="38"/>
      <c r="K731" s="38"/>
    </row>
    <row r="732" spans="1:11" ht="15.75" customHeight="1">
      <c r="A732" s="37"/>
      <c r="B732" s="37"/>
      <c r="D732" s="37"/>
      <c r="E732" s="34"/>
      <c r="F732" s="34"/>
      <c r="G732" s="34"/>
      <c r="H732" s="38"/>
      <c r="I732" s="38"/>
      <c r="J732" s="38"/>
      <c r="K732" s="38"/>
    </row>
    <row r="733" spans="1:11" ht="15.75" customHeight="1">
      <c r="A733" s="37"/>
      <c r="B733" s="37"/>
      <c r="D733" s="37"/>
      <c r="E733" s="34"/>
      <c r="F733" s="34"/>
      <c r="G733" s="34"/>
      <c r="H733" s="38"/>
      <c r="I733" s="38"/>
      <c r="J733" s="38"/>
      <c r="K733" s="38"/>
    </row>
    <row r="734" spans="1:11" ht="15.75" customHeight="1">
      <c r="A734" s="37"/>
      <c r="B734" s="37"/>
      <c r="D734" s="37"/>
      <c r="E734" s="34"/>
      <c r="F734" s="34"/>
      <c r="G734" s="34"/>
      <c r="H734" s="38"/>
      <c r="I734" s="38"/>
      <c r="J734" s="38"/>
      <c r="K734" s="38"/>
    </row>
    <row r="735" spans="1:11" ht="15.75" customHeight="1">
      <c r="A735" s="37"/>
      <c r="B735" s="37"/>
      <c r="D735" s="37"/>
      <c r="E735" s="34"/>
      <c r="F735" s="34"/>
      <c r="G735" s="34"/>
      <c r="H735" s="38"/>
      <c r="I735" s="38"/>
      <c r="J735" s="38"/>
      <c r="K735" s="38"/>
    </row>
    <row r="736" spans="1:11" ht="15.75" customHeight="1">
      <c r="A736" s="37"/>
      <c r="B736" s="37"/>
      <c r="D736" s="37"/>
      <c r="E736" s="34"/>
      <c r="F736" s="34"/>
      <c r="G736" s="34"/>
      <c r="H736" s="38"/>
      <c r="I736" s="38"/>
      <c r="J736" s="38"/>
      <c r="K736" s="38"/>
    </row>
    <row r="737" spans="1:11" ht="15.75" customHeight="1">
      <c r="A737" s="37"/>
      <c r="B737" s="37"/>
      <c r="D737" s="37"/>
      <c r="E737" s="34"/>
      <c r="F737" s="34"/>
      <c r="G737" s="34"/>
      <c r="H737" s="38"/>
      <c r="I737" s="38"/>
      <c r="J737" s="38"/>
      <c r="K737" s="38"/>
    </row>
    <row r="738" spans="1:11" ht="15.75" customHeight="1">
      <c r="A738" s="37"/>
      <c r="B738" s="37"/>
      <c r="D738" s="37"/>
      <c r="E738" s="34"/>
      <c r="F738" s="34"/>
      <c r="G738" s="34"/>
      <c r="H738" s="38"/>
      <c r="I738" s="38"/>
      <c r="J738" s="38"/>
      <c r="K738" s="38"/>
    </row>
    <row r="739" spans="1:11" ht="15.75" customHeight="1">
      <c r="A739" s="37"/>
      <c r="B739" s="37"/>
      <c r="D739" s="37"/>
      <c r="E739" s="34"/>
      <c r="F739" s="34"/>
      <c r="G739" s="34"/>
      <c r="H739" s="38"/>
      <c r="I739" s="38"/>
      <c r="J739" s="38"/>
      <c r="K739" s="38"/>
    </row>
    <row r="740" spans="1:11" ht="15.75" customHeight="1">
      <c r="A740" s="37"/>
      <c r="B740" s="37"/>
      <c r="D740" s="37"/>
      <c r="E740" s="34"/>
      <c r="F740" s="34"/>
      <c r="G740" s="34"/>
      <c r="H740" s="38"/>
      <c r="I740" s="38"/>
      <c r="J740" s="38"/>
      <c r="K740" s="38"/>
    </row>
    <row r="741" spans="1:11" ht="15.75" customHeight="1">
      <c r="A741" s="37"/>
      <c r="B741" s="37"/>
      <c r="D741" s="37"/>
      <c r="E741" s="34"/>
      <c r="F741" s="34"/>
      <c r="G741" s="34"/>
      <c r="H741" s="38"/>
      <c r="I741" s="38"/>
      <c r="J741" s="38"/>
      <c r="K741" s="38"/>
    </row>
    <row r="742" spans="1:11" ht="15.75" customHeight="1">
      <c r="A742" s="37"/>
      <c r="B742" s="37"/>
      <c r="D742" s="37"/>
      <c r="E742" s="34"/>
      <c r="F742" s="34"/>
      <c r="G742" s="34"/>
      <c r="H742" s="38"/>
      <c r="I742" s="38"/>
      <c r="J742" s="38"/>
      <c r="K742" s="38"/>
    </row>
    <row r="743" spans="1:11" ht="15.75" customHeight="1">
      <c r="A743" s="37"/>
      <c r="B743" s="37"/>
      <c r="D743" s="37"/>
      <c r="E743" s="34"/>
      <c r="F743" s="34"/>
      <c r="G743" s="34"/>
      <c r="H743" s="38"/>
      <c r="I743" s="38"/>
      <c r="J743" s="38"/>
      <c r="K743" s="38"/>
    </row>
    <row r="744" spans="1:11" ht="15.75" customHeight="1">
      <c r="A744" s="37"/>
      <c r="B744" s="37"/>
      <c r="D744" s="37"/>
      <c r="E744" s="34"/>
      <c r="F744" s="34"/>
      <c r="G744" s="34"/>
      <c r="H744" s="38"/>
      <c r="I744" s="38"/>
      <c r="J744" s="38"/>
      <c r="K744" s="38"/>
    </row>
    <row r="745" spans="1:11" ht="15.75" customHeight="1">
      <c r="A745" s="37"/>
      <c r="B745" s="37"/>
      <c r="D745" s="37"/>
      <c r="E745" s="34"/>
      <c r="F745" s="34"/>
      <c r="G745" s="34"/>
      <c r="H745" s="38"/>
      <c r="I745" s="38"/>
      <c r="J745" s="38"/>
      <c r="K745" s="38"/>
    </row>
    <row r="746" spans="1:11" ht="15.75" customHeight="1">
      <c r="A746" s="37"/>
      <c r="B746" s="37"/>
      <c r="D746" s="37"/>
      <c r="E746" s="34"/>
      <c r="F746" s="34"/>
      <c r="G746" s="34"/>
      <c r="H746" s="38"/>
      <c r="I746" s="38"/>
      <c r="J746" s="38"/>
      <c r="K746" s="38"/>
    </row>
    <row r="747" spans="1:11" ht="15.75" customHeight="1">
      <c r="A747" s="37"/>
      <c r="B747" s="37"/>
      <c r="D747" s="37"/>
      <c r="E747" s="34"/>
      <c r="F747" s="34"/>
      <c r="G747" s="34"/>
      <c r="H747" s="38"/>
      <c r="I747" s="38"/>
      <c r="J747" s="38"/>
      <c r="K747" s="38"/>
    </row>
    <row r="748" spans="1:11" ht="15.75" customHeight="1">
      <c r="A748" s="37"/>
      <c r="B748" s="37"/>
      <c r="D748" s="37"/>
      <c r="E748" s="34"/>
      <c r="F748" s="34"/>
      <c r="G748" s="34"/>
      <c r="H748" s="38"/>
      <c r="I748" s="38"/>
      <c r="J748" s="38"/>
      <c r="K748" s="38"/>
    </row>
    <row r="749" spans="1:11" ht="15.75" customHeight="1">
      <c r="A749" s="37"/>
      <c r="B749" s="37"/>
      <c r="D749" s="37"/>
      <c r="E749" s="34"/>
      <c r="F749" s="34"/>
      <c r="G749" s="34"/>
      <c r="H749" s="38"/>
      <c r="I749" s="38"/>
      <c r="J749" s="38"/>
      <c r="K749" s="38"/>
    </row>
    <row r="750" spans="1:11" ht="15.75" customHeight="1">
      <c r="A750" s="37"/>
      <c r="B750" s="37"/>
      <c r="D750" s="37"/>
      <c r="E750" s="34"/>
      <c r="F750" s="34"/>
      <c r="G750" s="34"/>
      <c r="H750" s="38"/>
      <c r="I750" s="38"/>
      <c r="J750" s="38"/>
      <c r="K750" s="38"/>
    </row>
    <row r="751" spans="1:11" ht="15.75" customHeight="1">
      <c r="A751" s="37"/>
      <c r="B751" s="37"/>
      <c r="D751" s="37"/>
      <c r="E751" s="34"/>
      <c r="F751" s="34"/>
      <c r="G751" s="34"/>
      <c r="H751" s="38"/>
      <c r="I751" s="38"/>
      <c r="J751" s="38"/>
      <c r="K751" s="38"/>
    </row>
    <row r="752" spans="1:11" ht="15.75" customHeight="1">
      <c r="A752" s="37"/>
      <c r="B752" s="37"/>
      <c r="D752" s="37"/>
      <c r="E752" s="34"/>
      <c r="F752" s="34"/>
      <c r="G752" s="34"/>
      <c r="H752" s="38"/>
      <c r="I752" s="38"/>
      <c r="J752" s="38"/>
      <c r="K752" s="38"/>
    </row>
    <row r="753" spans="1:11" ht="15.75" customHeight="1">
      <c r="A753" s="37"/>
      <c r="B753" s="37"/>
      <c r="D753" s="37"/>
      <c r="E753" s="34"/>
      <c r="F753" s="34"/>
      <c r="G753" s="34"/>
      <c r="H753" s="38"/>
      <c r="I753" s="38"/>
      <c r="J753" s="38"/>
      <c r="K753" s="38"/>
    </row>
    <row r="754" spans="1:11" ht="15.75" customHeight="1">
      <c r="A754" s="37"/>
      <c r="B754" s="37"/>
      <c r="D754" s="37"/>
      <c r="E754" s="34"/>
      <c r="F754" s="34"/>
      <c r="G754" s="34"/>
      <c r="H754" s="38"/>
      <c r="I754" s="38"/>
      <c r="J754" s="38"/>
      <c r="K754" s="38"/>
    </row>
    <row r="755" spans="1:11" ht="15.75" customHeight="1">
      <c r="A755" s="37"/>
      <c r="B755" s="37"/>
      <c r="D755" s="37"/>
      <c r="E755" s="34"/>
      <c r="F755" s="34"/>
      <c r="G755" s="34"/>
      <c r="H755" s="38"/>
      <c r="I755" s="38"/>
      <c r="J755" s="38"/>
      <c r="K755" s="38"/>
    </row>
    <row r="756" spans="1:11" ht="15.75" customHeight="1">
      <c r="A756" s="37"/>
      <c r="B756" s="37"/>
      <c r="D756" s="37"/>
      <c r="E756" s="34"/>
      <c r="F756" s="34"/>
      <c r="G756" s="34"/>
      <c r="H756" s="38"/>
      <c r="I756" s="38"/>
      <c r="J756" s="38"/>
      <c r="K756" s="38"/>
    </row>
    <row r="757" spans="1:11" ht="15.75" customHeight="1">
      <c r="A757" s="37"/>
      <c r="B757" s="37"/>
      <c r="D757" s="37"/>
      <c r="E757" s="34"/>
      <c r="F757" s="34"/>
      <c r="G757" s="34"/>
      <c r="H757" s="38"/>
      <c r="I757" s="38"/>
      <c r="J757" s="38"/>
      <c r="K757" s="38"/>
    </row>
    <row r="758" spans="1:11" ht="15.75" customHeight="1">
      <c r="A758" s="37"/>
      <c r="B758" s="37"/>
      <c r="D758" s="37"/>
      <c r="E758" s="34"/>
      <c r="F758" s="34"/>
      <c r="G758" s="34"/>
      <c r="H758" s="38"/>
      <c r="I758" s="38"/>
      <c r="J758" s="38"/>
      <c r="K758" s="38"/>
    </row>
    <row r="759" spans="1:11" ht="15.75" customHeight="1">
      <c r="A759" s="37"/>
      <c r="B759" s="37"/>
      <c r="D759" s="37"/>
      <c r="E759" s="34"/>
      <c r="F759" s="34"/>
      <c r="G759" s="34"/>
      <c r="H759" s="38"/>
      <c r="I759" s="38"/>
      <c r="J759" s="38"/>
      <c r="K759" s="38"/>
    </row>
    <row r="760" spans="1:11" ht="15.75" customHeight="1">
      <c r="A760" s="37"/>
      <c r="B760" s="37"/>
      <c r="D760" s="37"/>
      <c r="E760" s="34"/>
      <c r="F760" s="34"/>
      <c r="G760" s="34"/>
      <c r="H760" s="38"/>
      <c r="I760" s="38"/>
      <c r="J760" s="38"/>
      <c r="K760" s="38"/>
    </row>
    <row r="761" spans="1:11" ht="15.75" customHeight="1">
      <c r="A761" s="37"/>
      <c r="B761" s="37"/>
      <c r="D761" s="37"/>
      <c r="E761" s="34"/>
      <c r="F761" s="34"/>
      <c r="G761" s="34"/>
      <c r="H761" s="38"/>
      <c r="I761" s="38"/>
      <c r="J761" s="38"/>
      <c r="K761" s="38"/>
    </row>
    <row r="762" spans="1:11" ht="15.75" customHeight="1">
      <c r="A762" s="37"/>
      <c r="B762" s="37"/>
      <c r="D762" s="37"/>
      <c r="E762" s="34"/>
      <c r="F762" s="34"/>
      <c r="G762" s="34"/>
      <c r="H762" s="38"/>
      <c r="I762" s="38"/>
      <c r="J762" s="38"/>
      <c r="K762" s="38"/>
    </row>
    <row r="763" spans="1:11" ht="15.75" customHeight="1">
      <c r="A763" s="37"/>
      <c r="B763" s="37"/>
      <c r="D763" s="37"/>
      <c r="E763" s="34"/>
      <c r="F763" s="34"/>
      <c r="G763" s="34"/>
      <c r="H763" s="38"/>
      <c r="I763" s="38"/>
      <c r="J763" s="38"/>
      <c r="K763" s="38"/>
    </row>
    <row r="764" spans="1:11" ht="15.75" customHeight="1">
      <c r="A764" s="37"/>
      <c r="B764" s="37"/>
      <c r="D764" s="37"/>
      <c r="E764" s="34"/>
      <c r="F764" s="34"/>
      <c r="G764" s="34"/>
      <c r="H764" s="38"/>
      <c r="I764" s="38"/>
      <c r="J764" s="38"/>
      <c r="K764" s="38"/>
    </row>
    <row r="765" spans="1:11" ht="15.75" customHeight="1">
      <c r="A765" s="37"/>
      <c r="B765" s="37"/>
      <c r="D765" s="37"/>
      <c r="E765" s="34"/>
      <c r="F765" s="34"/>
      <c r="G765" s="34"/>
      <c r="H765" s="38"/>
      <c r="I765" s="38"/>
      <c r="J765" s="38"/>
      <c r="K765" s="38"/>
    </row>
    <row r="766" spans="1:11" ht="15.75" customHeight="1">
      <c r="A766" s="37"/>
      <c r="B766" s="37"/>
      <c r="D766" s="37"/>
      <c r="E766" s="34"/>
      <c r="F766" s="34"/>
      <c r="G766" s="34"/>
      <c r="H766" s="38"/>
      <c r="I766" s="38"/>
      <c r="J766" s="38"/>
      <c r="K766" s="38"/>
    </row>
    <row r="767" spans="1:11" ht="15.75" customHeight="1">
      <c r="A767" s="37"/>
      <c r="B767" s="37"/>
      <c r="D767" s="37"/>
      <c r="E767" s="34"/>
      <c r="F767" s="34"/>
      <c r="G767" s="34"/>
      <c r="H767" s="38"/>
      <c r="I767" s="38"/>
      <c r="J767" s="38"/>
      <c r="K767" s="38"/>
    </row>
    <row r="768" spans="1:11" ht="15.75" customHeight="1">
      <c r="A768" s="37"/>
      <c r="B768" s="37"/>
      <c r="D768" s="37"/>
      <c r="E768" s="34"/>
      <c r="F768" s="34"/>
      <c r="G768" s="34"/>
      <c r="H768" s="38"/>
      <c r="I768" s="38"/>
      <c r="J768" s="38"/>
      <c r="K768" s="38"/>
    </row>
    <row r="769" spans="1:11" ht="15.75" customHeight="1">
      <c r="A769" s="37"/>
      <c r="B769" s="37"/>
      <c r="D769" s="37"/>
      <c r="E769" s="34"/>
      <c r="F769" s="34"/>
      <c r="G769" s="34"/>
      <c r="H769" s="38"/>
      <c r="I769" s="38"/>
      <c r="J769" s="38"/>
      <c r="K769" s="38"/>
    </row>
    <row r="770" spans="1:11" ht="15.75" customHeight="1">
      <c r="A770" s="37"/>
      <c r="B770" s="37"/>
      <c r="D770" s="37"/>
      <c r="E770" s="34"/>
      <c r="F770" s="34"/>
      <c r="G770" s="34"/>
      <c r="H770" s="38"/>
      <c r="I770" s="38"/>
      <c r="J770" s="38"/>
      <c r="K770" s="38"/>
    </row>
    <row r="771" spans="1:11" ht="15.75" customHeight="1">
      <c r="A771" s="37"/>
      <c r="B771" s="37"/>
      <c r="D771" s="37"/>
      <c r="E771" s="34"/>
      <c r="F771" s="34"/>
      <c r="G771" s="34"/>
      <c r="H771" s="38"/>
      <c r="I771" s="38"/>
      <c r="J771" s="38"/>
      <c r="K771" s="38"/>
    </row>
    <row r="772" spans="1:11" ht="15.75" customHeight="1">
      <c r="A772" s="37"/>
      <c r="B772" s="37"/>
      <c r="D772" s="37"/>
      <c r="E772" s="34"/>
      <c r="F772" s="34"/>
      <c r="G772" s="34"/>
      <c r="H772" s="38"/>
      <c r="I772" s="38"/>
      <c r="J772" s="38"/>
      <c r="K772" s="38"/>
    </row>
    <row r="773" spans="1:11" ht="15.75" customHeight="1">
      <c r="A773" s="37"/>
      <c r="B773" s="37"/>
      <c r="D773" s="37"/>
      <c r="E773" s="34"/>
      <c r="F773" s="34"/>
      <c r="G773" s="34"/>
      <c r="H773" s="38"/>
      <c r="I773" s="38"/>
      <c r="J773" s="38"/>
      <c r="K773" s="38"/>
    </row>
    <row r="774" spans="1:11" ht="15.75" customHeight="1">
      <c r="A774" s="37"/>
      <c r="B774" s="37"/>
      <c r="D774" s="37"/>
      <c r="E774" s="34"/>
      <c r="F774" s="34"/>
      <c r="G774" s="34"/>
      <c r="H774" s="38"/>
      <c r="I774" s="38"/>
      <c r="J774" s="38"/>
      <c r="K774" s="38"/>
    </row>
    <row r="775" spans="1:11" ht="15.75" customHeight="1">
      <c r="A775" s="37"/>
      <c r="B775" s="37"/>
      <c r="D775" s="37"/>
      <c r="E775" s="34"/>
      <c r="F775" s="34"/>
      <c r="G775" s="34"/>
      <c r="H775" s="38"/>
      <c r="I775" s="38"/>
      <c r="J775" s="38"/>
      <c r="K775" s="38"/>
    </row>
    <row r="776" spans="1:11" ht="15.75" customHeight="1">
      <c r="A776" s="37"/>
      <c r="B776" s="37"/>
      <c r="D776" s="37"/>
      <c r="E776" s="34"/>
      <c r="F776" s="34"/>
      <c r="G776" s="34"/>
      <c r="H776" s="38"/>
      <c r="I776" s="38"/>
      <c r="J776" s="38"/>
      <c r="K776" s="38"/>
    </row>
    <row r="777" spans="1:11" ht="15.75" customHeight="1">
      <c r="A777" s="37"/>
      <c r="B777" s="37"/>
      <c r="D777" s="37"/>
      <c r="E777" s="34"/>
      <c r="F777" s="34"/>
      <c r="G777" s="34"/>
      <c r="H777" s="38"/>
      <c r="I777" s="38"/>
      <c r="J777" s="38"/>
      <c r="K777" s="38"/>
    </row>
    <row r="778" spans="1:11" ht="15.75" customHeight="1">
      <c r="A778" s="37"/>
      <c r="B778" s="37"/>
      <c r="D778" s="37"/>
      <c r="E778" s="34"/>
      <c r="F778" s="34"/>
      <c r="G778" s="34"/>
      <c r="H778" s="38"/>
      <c r="I778" s="38"/>
      <c r="J778" s="38"/>
      <c r="K778" s="38"/>
    </row>
    <row r="779" spans="1:11" ht="15.75" customHeight="1">
      <c r="A779" s="37"/>
      <c r="B779" s="37"/>
      <c r="D779" s="37"/>
      <c r="E779" s="34"/>
      <c r="F779" s="34"/>
      <c r="G779" s="34"/>
      <c r="H779" s="38"/>
      <c r="I779" s="38"/>
      <c r="J779" s="38"/>
      <c r="K779" s="38"/>
    </row>
    <row r="780" spans="1:11" ht="15.75" customHeight="1">
      <c r="A780" s="37"/>
      <c r="B780" s="37"/>
      <c r="D780" s="37"/>
      <c r="E780" s="34"/>
      <c r="F780" s="34"/>
      <c r="G780" s="34"/>
      <c r="H780" s="38"/>
      <c r="I780" s="38"/>
      <c r="J780" s="38"/>
      <c r="K780" s="38"/>
    </row>
    <row r="781" spans="1:11" ht="15.75" customHeight="1">
      <c r="A781" s="37"/>
      <c r="B781" s="37"/>
      <c r="D781" s="37"/>
      <c r="E781" s="34"/>
      <c r="F781" s="34"/>
      <c r="G781" s="34"/>
      <c r="H781" s="38"/>
      <c r="I781" s="38"/>
      <c r="J781" s="38"/>
      <c r="K781" s="38"/>
    </row>
    <row r="782" spans="1:11" ht="15.75" customHeight="1">
      <c r="A782" s="37"/>
      <c r="B782" s="37"/>
      <c r="D782" s="37"/>
      <c r="E782" s="34"/>
      <c r="F782" s="34"/>
      <c r="G782" s="34"/>
      <c r="H782" s="38"/>
      <c r="I782" s="38"/>
      <c r="J782" s="38"/>
      <c r="K782" s="38"/>
    </row>
    <row r="783" spans="1:11" ht="15.75" customHeight="1">
      <c r="A783" s="37"/>
      <c r="B783" s="37"/>
      <c r="D783" s="37"/>
      <c r="E783" s="34"/>
      <c r="F783" s="34"/>
      <c r="G783" s="34"/>
      <c r="H783" s="38"/>
      <c r="I783" s="38"/>
      <c r="J783" s="38"/>
      <c r="K783" s="38"/>
    </row>
    <row r="784" spans="1:11" ht="15.75" customHeight="1">
      <c r="A784" s="37"/>
      <c r="B784" s="37"/>
      <c r="D784" s="37"/>
      <c r="E784" s="34"/>
      <c r="F784" s="34"/>
      <c r="G784" s="34"/>
      <c r="H784" s="38"/>
      <c r="I784" s="38"/>
      <c r="J784" s="38"/>
      <c r="K784" s="38"/>
    </row>
    <row r="785" spans="1:11" ht="15.75" customHeight="1">
      <c r="A785" s="37"/>
      <c r="B785" s="37"/>
      <c r="D785" s="37"/>
      <c r="E785" s="34"/>
      <c r="F785" s="34"/>
      <c r="G785" s="34"/>
      <c r="H785" s="38"/>
      <c r="I785" s="38"/>
      <c r="J785" s="38"/>
      <c r="K785" s="38"/>
    </row>
    <row r="786" spans="1:11" ht="15.75" customHeight="1">
      <c r="A786" s="37"/>
      <c r="B786" s="37"/>
      <c r="D786" s="37"/>
      <c r="E786" s="34"/>
      <c r="F786" s="34"/>
      <c r="G786" s="34"/>
      <c r="H786" s="38"/>
      <c r="I786" s="38"/>
      <c r="J786" s="38"/>
      <c r="K786" s="38"/>
    </row>
    <row r="787" spans="1:11" ht="15.75" customHeight="1">
      <c r="A787" s="37"/>
      <c r="B787" s="37"/>
      <c r="D787" s="37"/>
      <c r="E787" s="34"/>
      <c r="F787" s="34"/>
      <c r="G787" s="34"/>
      <c r="H787" s="38"/>
      <c r="I787" s="38"/>
      <c r="J787" s="38"/>
      <c r="K787" s="38"/>
    </row>
    <row r="788" spans="1:11" ht="15.75" customHeight="1">
      <c r="A788" s="37"/>
      <c r="B788" s="37"/>
      <c r="D788" s="37"/>
      <c r="E788" s="34"/>
      <c r="F788" s="34"/>
      <c r="G788" s="34"/>
      <c r="H788" s="38"/>
      <c r="I788" s="38"/>
      <c r="J788" s="38"/>
      <c r="K788" s="38"/>
    </row>
    <row r="789" spans="1:11" ht="15.75" customHeight="1">
      <c r="A789" s="37"/>
      <c r="B789" s="37"/>
      <c r="D789" s="37"/>
      <c r="E789" s="34"/>
      <c r="F789" s="34"/>
      <c r="G789" s="34"/>
      <c r="H789" s="38"/>
      <c r="I789" s="38"/>
      <c r="J789" s="38"/>
      <c r="K789" s="38"/>
    </row>
    <row r="790" spans="1:11" ht="15.75" customHeight="1">
      <c r="A790" s="37"/>
      <c r="B790" s="37"/>
      <c r="D790" s="37"/>
      <c r="E790" s="34"/>
      <c r="F790" s="34"/>
      <c r="G790" s="34"/>
      <c r="H790" s="38"/>
      <c r="I790" s="38"/>
      <c r="J790" s="38"/>
      <c r="K790" s="38"/>
    </row>
    <row r="791" spans="1:11" ht="15.75" customHeight="1">
      <c r="A791" s="37"/>
      <c r="B791" s="37"/>
      <c r="D791" s="37"/>
      <c r="E791" s="34"/>
      <c r="F791" s="34"/>
      <c r="G791" s="34"/>
      <c r="H791" s="38"/>
      <c r="I791" s="38"/>
      <c r="J791" s="38"/>
      <c r="K791" s="38"/>
    </row>
    <row r="792" spans="1:11" ht="15.75" customHeight="1">
      <c r="A792" s="37"/>
      <c r="B792" s="37"/>
      <c r="D792" s="37"/>
      <c r="E792" s="34"/>
      <c r="F792" s="34"/>
      <c r="G792" s="34"/>
      <c r="H792" s="38"/>
      <c r="I792" s="38"/>
      <c r="J792" s="38"/>
      <c r="K792" s="38"/>
    </row>
    <row r="793" spans="1:11" ht="15.75" customHeight="1">
      <c r="A793" s="37"/>
      <c r="B793" s="37"/>
      <c r="D793" s="37"/>
      <c r="E793" s="34"/>
      <c r="F793" s="34"/>
      <c r="G793" s="34"/>
      <c r="H793" s="38"/>
      <c r="I793" s="38"/>
      <c r="J793" s="38"/>
      <c r="K793" s="38"/>
    </row>
    <row r="794" spans="1:11" ht="15.75" customHeight="1">
      <c r="A794" s="37"/>
      <c r="B794" s="37"/>
      <c r="D794" s="37"/>
      <c r="E794" s="34"/>
      <c r="F794" s="34"/>
      <c r="G794" s="34"/>
      <c r="H794" s="38"/>
      <c r="I794" s="38"/>
      <c r="J794" s="38"/>
      <c r="K794" s="38"/>
    </row>
    <row r="795" spans="1:11" ht="15.75" customHeight="1">
      <c r="A795" s="37"/>
      <c r="B795" s="37"/>
      <c r="D795" s="37"/>
      <c r="E795" s="34"/>
      <c r="F795" s="34"/>
      <c r="G795" s="34"/>
      <c r="H795" s="38"/>
      <c r="I795" s="38"/>
      <c r="J795" s="38"/>
      <c r="K795" s="38"/>
    </row>
    <row r="796" spans="1:11" ht="15.75" customHeight="1">
      <c r="A796" s="37"/>
      <c r="B796" s="37"/>
      <c r="D796" s="37"/>
      <c r="E796" s="34"/>
      <c r="F796" s="34"/>
      <c r="G796" s="34"/>
      <c r="H796" s="38"/>
      <c r="I796" s="38"/>
      <c r="J796" s="38"/>
      <c r="K796" s="38"/>
    </row>
    <row r="797" spans="1:11" ht="15.75" customHeight="1">
      <c r="A797" s="37"/>
      <c r="B797" s="37"/>
      <c r="D797" s="37"/>
      <c r="E797" s="34"/>
      <c r="F797" s="34"/>
      <c r="G797" s="34"/>
      <c r="H797" s="38"/>
      <c r="I797" s="38"/>
      <c r="J797" s="38"/>
      <c r="K797" s="38"/>
    </row>
    <row r="798" spans="1:11" ht="15.75" customHeight="1">
      <c r="A798" s="37"/>
      <c r="B798" s="37"/>
      <c r="D798" s="37"/>
      <c r="E798" s="34"/>
      <c r="F798" s="34"/>
      <c r="G798" s="34"/>
      <c r="H798" s="38"/>
      <c r="I798" s="38"/>
      <c r="J798" s="38"/>
      <c r="K798" s="38"/>
    </row>
    <row r="799" spans="1:11" ht="15.75" customHeight="1">
      <c r="A799" s="37"/>
      <c r="B799" s="37"/>
      <c r="D799" s="37"/>
      <c r="E799" s="34"/>
      <c r="F799" s="34"/>
      <c r="G799" s="34"/>
      <c r="H799" s="38"/>
      <c r="I799" s="38"/>
      <c r="J799" s="38"/>
      <c r="K799" s="38"/>
    </row>
    <row r="800" spans="1:11" ht="15.75" customHeight="1">
      <c r="A800" s="37"/>
      <c r="B800" s="37"/>
      <c r="D800" s="37"/>
      <c r="E800" s="34"/>
      <c r="F800" s="34"/>
      <c r="G800" s="34"/>
      <c r="H800" s="38"/>
      <c r="I800" s="38"/>
      <c r="J800" s="38"/>
      <c r="K800" s="38"/>
    </row>
    <row r="801" spans="1:11" ht="15.75" customHeight="1">
      <c r="A801" s="37"/>
      <c r="B801" s="37"/>
      <c r="D801" s="37"/>
      <c r="E801" s="34"/>
      <c r="F801" s="34"/>
      <c r="G801" s="34"/>
      <c r="H801" s="38"/>
      <c r="I801" s="38"/>
      <c r="J801" s="38"/>
      <c r="K801" s="38"/>
    </row>
    <row r="802" spans="1:11" ht="15.75" customHeight="1">
      <c r="A802" s="37"/>
      <c r="B802" s="37"/>
      <c r="D802" s="37"/>
      <c r="E802" s="34"/>
      <c r="F802" s="34"/>
      <c r="G802" s="34"/>
      <c r="H802" s="38"/>
      <c r="I802" s="38"/>
      <c r="J802" s="38"/>
      <c r="K802" s="38"/>
    </row>
    <row r="803" spans="1:11" ht="15.75" customHeight="1">
      <c r="A803" s="37"/>
      <c r="B803" s="37"/>
      <c r="D803" s="37"/>
      <c r="E803" s="34"/>
      <c r="F803" s="34"/>
      <c r="G803" s="34"/>
      <c r="H803" s="38"/>
      <c r="I803" s="38"/>
      <c r="J803" s="38"/>
      <c r="K803" s="38"/>
    </row>
    <row r="804" spans="1:11" ht="15.75" customHeight="1">
      <c r="A804" s="37"/>
      <c r="B804" s="37"/>
      <c r="D804" s="37"/>
      <c r="E804" s="34"/>
      <c r="F804" s="34"/>
      <c r="G804" s="34"/>
      <c r="H804" s="38"/>
      <c r="I804" s="38"/>
      <c r="J804" s="38"/>
      <c r="K804" s="38"/>
    </row>
    <row r="805" spans="1:11" ht="15.75" customHeight="1">
      <c r="A805" s="37"/>
      <c r="B805" s="37"/>
      <c r="D805" s="37"/>
      <c r="E805" s="34"/>
      <c r="F805" s="34"/>
      <c r="G805" s="34"/>
      <c r="H805" s="38"/>
      <c r="I805" s="38"/>
      <c r="J805" s="38"/>
      <c r="K805" s="38"/>
    </row>
    <row r="806" spans="1:11" ht="15.75" customHeight="1">
      <c r="A806" s="37"/>
      <c r="B806" s="37"/>
      <c r="D806" s="37"/>
      <c r="E806" s="34"/>
      <c r="F806" s="34"/>
      <c r="G806" s="34"/>
      <c r="H806" s="38"/>
      <c r="I806" s="38"/>
      <c r="J806" s="38"/>
      <c r="K806" s="38"/>
    </row>
    <row r="807" spans="1:11" ht="15.75" customHeight="1">
      <c r="A807" s="37"/>
      <c r="B807" s="37"/>
      <c r="D807" s="37"/>
      <c r="E807" s="34"/>
      <c r="F807" s="34"/>
      <c r="G807" s="34"/>
      <c r="H807" s="38"/>
      <c r="I807" s="38"/>
      <c r="J807" s="38"/>
      <c r="K807" s="38"/>
    </row>
    <row r="808" spans="1:11" ht="15.75" customHeight="1">
      <c r="A808" s="37"/>
      <c r="B808" s="37"/>
      <c r="D808" s="37"/>
      <c r="E808" s="34"/>
      <c r="F808" s="34"/>
      <c r="G808" s="34"/>
      <c r="H808" s="38"/>
      <c r="I808" s="38"/>
      <c r="J808" s="38"/>
      <c r="K808" s="38"/>
    </row>
    <row r="809" spans="1:11" ht="15.75" customHeight="1">
      <c r="A809" s="37"/>
      <c r="B809" s="37"/>
      <c r="D809" s="37"/>
      <c r="E809" s="34"/>
      <c r="F809" s="34"/>
      <c r="G809" s="34"/>
      <c r="H809" s="38"/>
      <c r="I809" s="38"/>
      <c r="J809" s="38"/>
      <c r="K809" s="38"/>
    </row>
    <row r="810" spans="1:11" ht="15.75" customHeight="1">
      <c r="A810" s="37"/>
      <c r="B810" s="37"/>
      <c r="D810" s="37"/>
      <c r="E810" s="34"/>
      <c r="F810" s="34"/>
      <c r="G810" s="34"/>
      <c r="H810" s="38"/>
      <c r="I810" s="38"/>
      <c r="J810" s="38"/>
      <c r="K810" s="38"/>
    </row>
    <row r="811" spans="1:11" ht="15.75" customHeight="1">
      <c r="A811" s="37"/>
      <c r="B811" s="37"/>
      <c r="D811" s="37"/>
      <c r="E811" s="34"/>
      <c r="F811" s="34"/>
      <c r="G811" s="34"/>
      <c r="H811" s="38"/>
      <c r="I811" s="38"/>
      <c r="J811" s="38"/>
      <c r="K811" s="38"/>
    </row>
    <row r="812" spans="1:11" ht="15.75" customHeight="1">
      <c r="A812" s="37"/>
      <c r="B812" s="37"/>
      <c r="D812" s="37"/>
      <c r="E812" s="34"/>
      <c r="F812" s="34"/>
      <c r="G812" s="34"/>
      <c r="H812" s="38"/>
      <c r="I812" s="38"/>
      <c r="J812" s="38"/>
      <c r="K812" s="38"/>
    </row>
    <row r="813" spans="1:11" ht="15.75" customHeight="1">
      <c r="A813" s="37"/>
      <c r="B813" s="37"/>
      <c r="D813" s="37"/>
      <c r="E813" s="34"/>
      <c r="F813" s="34"/>
      <c r="G813" s="34"/>
      <c r="H813" s="38"/>
      <c r="I813" s="38"/>
      <c r="J813" s="38"/>
      <c r="K813" s="38"/>
    </row>
    <row r="814" spans="1:11" ht="15.75" customHeight="1">
      <c r="A814" s="37"/>
      <c r="B814" s="37"/>
      <c r="D814" s="37"/>
      <c r="E814" s="34"/>
      <c r="F814" s="34"/>
      <c r="G814" s="34"/>
      <c r="H814" s="38"/>
      <c r="I814" s="38"/>
      <c r="J814" s="38"/>
      <c r="K814" s="38"/>
    </row>
    <row r="815" spans="1:11" ht="15.75" customHeight="1">
      <c r="A815" s="37"/>
      <c r="B815" s="37"/>
      <c r="D815" s="37"/>
      <c r="E815" s="34"/>
      <c r="F815" s="34"/>
      <c r="G815" s="34"/>
      <c r="H815" s="38"/>
      <c r="I815" s="38"/>
      <c r="J815" s="38"/>
      <c r="K815" s="38"/>
    </row>
    <row r="816" spans="1:11" ht="15.75" customHeight="1">
      <c r="A816" s="37"/>
      <c r="B816" s="37"/>
      <c r="D816" s="37"/>
      <c r="E816" s="34"/>
      <c r="F816" s="34"/>
      <c r="G816" s="34"/>
      <c r="H816" s="38"/>
      <c r="I816" s="38"/>
      <c r="J816" s="38"/>
      <c r="K816" s="38"/>
    </row>
    <row r="817" spans="1:11" ht="15.75" customHeight="1">
      <c r="A817" s="37"/>
      <c r="B817" s="37"/>
      <c r="D817" s="37"/>
      <c r="E817" s="34"/>
      <c r="F817" s="34"/>
      <c r="G817" s="34"/>
      <c r="H817" s="38"/>
      <c r="I817" s="38"/>
      <c r="J817" s="38"/>
      <c r="K817" s="38"/>
    </row>
    <row r="818" spans="1:11" ht="15.75" customHeight="1">
      <c r="A818" s="37"/>
      <c r="B818" s="37"/>
      <c r="D818" s="37"/>
      <c r="E818" s="34"/>
      <c r="F818" s="34"/>
      <c r="G818" s="34"/>
      <c r="H818" s="38"/>
      <c r="I818" s="38"/>
      <c r="J818" s="38"/>
      <c r="K818" s="38"/>
    </row>
    <row r="819" spans="1:11" ht="15.75" customHeight="1">
      <c r="A819" s="37"/>
      <c r="B819" s="37"/>
      <c r="D819" s="37"/>
      <c r="E819" s="34"/>
      <c r="F819" s="34"/>
      <c r="G819" s="34"/>
      <c r="H819" s="38"/>
      <c r="I819" s="38"/>
      <c r="J819" s="38"/>
      <c r="K819" s="38"/>
    </row>
    <row r="820" spans="1:11" ht="15.75" customHeight="1">
      <c r="A820" s="37"/>
      <c r="B820" s="37"/>
      <c r="D820" s="37"/>
      <c r="E820" s="34"/>
      <c r="F820" s="34"/>
      <c r="G820" s="34"/>
      <c r="H820" s="38"/>
      <c r="I820" s="38"/>
      <c r="J820" s="38"/>
      <c r="K820" s="38"/>
    </row>
    <row r="821" spans="1:11" ht="15.75" customHeight="1">
      <c r="A821" s="37"/>
      <c r="B821" s="37"/>
      <c r="D821" s="37"/>
      <c r="E821" s="34"/>
      <c r="F821" s="34"/>
      <c r="G821" s="34"/>
      <c r="H821" s="38"/>
      <c r="I821" s="38"/>
      <c r="J821" s="38"/>
      <c r="K821" s="38"/>
    </row>
    <row r="822" spans="1:11" ht="15.75" customHeight="1">
      <c r="A822" s="37"/>
      <c r="B822" s="37"/>
      <c r="D822" s="37"/>
      <c r="E822" s="34"/>
      <c r="F822" s="34"/>
      <c r="G822" s="34"/>
      <c r="H822" s="38"/>
      <c r="I822" s="38"/>
      <c r="J822" s="38"/>
      <c r="K822" s="38"/>
    </row>
    <row r="823" spans="1:11" ht="15.75" customHeight="1">
      <c r="A823" s="37"/>
      <c r="B823" s="37"/>
      <c r="D823" s="37"/>
      <c r="E823" s="34"/>
      <c r="F823" s="34"/>
      <c r="G823" s="34"/>
      <c r="H823" s="38"/>
      <c r="I823" s="38"/>
      <c r="J823" s="38"/>
      <c r="K823" s="38"/>
    </row>
    <row r="824" spans="1:11" ht="15.75" customHeight="1">
      <c r="A824" s="37"/>
      <c r="B824" s="37"/>
      <c r="D824" s="37"/>
      <c r="E824" s="34"/>
      <c r="F824" s="34"/>
      <c r="G824" s="34"/>
      <c r="H824" s="38"/>
      <c r="I824" s="38"/>
      <c r="J824" s="38"/>
      <c r="K824" s="38"/>
    </row>
    <row r="825" spans="1:11" ht="15.75" customHeight="1">
      <c r="A825" s="37"/>
      <c r="B825" s="37"/>
      <c r="D825" s="37"/>
      <c r="E825" s="34"/>
      <c r="F825" s="34"/>
      <c r="G825" s="34"/>
      <c r="H825" s="38"/>
      <c r="I825" s="38"/>
      <c r="J825" s="38"/>
      <c r="K825" s="38"/>
    </row>
    <row r="826" spans="1:11" ht="15.75" customHeight="1">
      <c r="A826" s="37"/>
      <c r="B826" s="37"/>
      <c r="D826" s="37"/>
      <c r="E826" s="34"/>
      <c r="F826" s="34"/>
      <c r="G826" s="34"/>
      <c r="H826" s="38"/>
      <c r="I826" s="38"/>
      <c r="J826" s="38"/>
      <c r="K826" s="38"/>
    </row>
    <row r="827" spans="1:11" ht="15.75" customHeight="1">
      <c r="A827" s="37"/>
      <c r="B827" s="37"/>
      <c r="D827" s="37"/>
      <c r="E827" s="34"/>
      <c r="F827" s="34"/>
      <c r="G827" s="34"/>
      <c r="H827" s="38"/>
      <c r="I827" s="38"/>
      <c r="J827" s="38"/>
      <c r="K827" s="38"/>
    </row>
    <row r="828" spans="1:11" ht="15.75" customHeight="1">
      <c r="A828" s="37"/>
      <c r="B828" s="37"/>
      <c r="D828" s="37"/>
      <c r="E828" s="34"/>
      <c r="F828" s="34"/>
      <c r="G828" s="34"/>
      <c r="H828" s="38"/>
      <c r="I828" s="38"/>
      <c r="J828" s="38"/>
      <c r="K828" s="38"/>
    </row>
    <row r="829" spans="1:11" ht="15.75" customHeight="1">
      <c r="A829" s="37"/>
      <c r="B829" s="37"/>
      <c r="D829" s="37"/>
      <c r="E829" s="34"/>
      <c r="F829" s="34"/>
      <c r="G829" s="34"/>
      <c r="H829" s="38"/>
      <c r="I829" s="38"/>
      <c r="J829" s="38"/>
      <c r="K829" s="38"/>
    </row>
    <row r="830" spans="1:11" ht="15.75" customHeight="1">
      <c r="A830" s="37"/>
      <c r="B830" s="37"/>
      <c r="D830" s="37"/>
      <c r="E830" s="34"/>
      <c r="F830" s="34"/>
      <c r="G830" s="34"/>
      <c r="H830" s="38"/>
      <c r="I830" s="38"/>
      <c r="J830" s="38"/>
      <c r="K830" s="38"/>
    </row>
    <row r="831" spans="1:11" ht="15.75" customHeight="1">
      <c r="A831" s="37"/>
      <c r="B831" s="37"/>
      <c r="D831" s="37"/>
      <c r="E831" s="34"/>
      <c r="F831" s="34"/>
      <c r="G831" s="34"/>
      <c r="H831" s="38"/>
      <c r="I831" s="38"/>
      <c r="J831" s="38"/>
      <c r="K831" s="38"/>
    </row>
    <row r="832" spans="1:11" ht="15.75" customHeight="1">
      <c r="A832" s="37"/>
      <c r="B832" s="37"/>
      <c r="D832" s="37"/>
      <c r="E832" s="34"/>
      <c r="F832" s="34"/>
      <c r="G832" s="34"/>
      <c r="H832" s="38"/>
      <c r="I832" s="38"/>
      <c r="J832" s="38"/>
      <c r="K832" s="38"/>
    </row>
    <row r="833" spans="1:11" ht="15.75" customHeight="1">
      <c r="A833" s="37"/>
      <c r="B833" s="37"/>
      <c r="D833" s="37"/>
      <c r="E833" s="34"/>
      <c r="F833" s="34"/>
      <c r="G833" s="34"/>
      <c r="H833" s="38"/>
      <c r="I833" s="38"/>
      <c r="J833" s="38"/>
      <c r="K833" s="38"/>
    </row>
    <row r="834" spans="1:11" ht="15.75" customHeight="1">
      <c r="A834" s="37"/>
      <c r="B834" s="37"/>
      <c r="D834" s="37"/>
      <c r="E834" s="34"/>
      <c r="F834" s="34"/>
      <c r="G834" s="34"/>
      <c r="H834" s="38"/>
      <c r="I834" s="38"/>
      <c r="J834" s="38"/>
      <c r="K834" s="38"/>
    </row>
    <row r="835" spans="1:11" ht="15.75" customHeight="1">
      <c r="A835" s="37"/>
      <c r="B835" s="37"/>
      <c r="D835" s="37"/>
      <c r="E835" s="34"/>
      <c r="F835" s="34"/>
      <c r="G835" s="34"/>
      <c r="H835" s="38"/>
      <c r="I835" s="38"/>
      <c r="J835" s="38"/>
      <c r="K835" s="38"/>
    </row>
    <row r="836" spans="1:11" ht="15.75" customHeight="1">
      <c r="A836" s="37"/>
      <c r="B836" s="37"/>
      <c r="D836" s="37"/>
      <c r="E836" s="34"/>
      <c r="F836" s="34"/>
      <c r="G836" s="34"/>
      <c r="H836" s="38"/>
      <c r="I836" s="38"/>
      <c r="J836" s="38"/>
      <c r="K836" s="38"/>
    </row>
    <row r="837" spans="1:11" ht="15.75" customHeight="1">
      <c r="A837" s="37"/>
      <c r="B837" s="37"/>
      <c r="D837" s="37"/>
      <c r="E837" s="34"/>
      <c r="F837" s="34"/>
      <c r="G837" s="34"/>
      <c r="H837" s="38"/>
      <c r="I837" s="38"/>
      <c r="J837" s="38"/>
      <c r="K837" s="38"/>
    </row>
    <row r="838" spans="1:11" ht="15.75" customHeight="1">
      <c r="A838" s="37"/>
      <c r="B838" s="37"/>
      <c r="D838" s="37"/>
      <c r="E838" s="34"/>
      <c r="F838" s="34"/>
      <c r="G838" s="34"/>
      <c r="H838" s="38"/>
      <c r="I838" s="38"/>
      <c r="J838" s="38"/>
      <c r="K838" s="38"/>
    </row>
    <row r="839" spans="1:11" ht="15.75" customHeight="1">
      <c r="A839" s="37"/>
      <c r="B839" s="37"/>
      <c r="D839" s="37"/>
      <c r="E839" s="34"/>
      <c r="F839" s="34"/>
      <c r="G839" s="34"/>
      <c r="H839" s="38"/>
      <c r="I839" s="38"/>
      <c r="J839" s="38"/>
      <c r="K839" s="38"/>
    </row>
    <row r="840" spans="1:11" ht="15.75" customHeight="1">
      <c r="A840" s="37"/>
      <c r="B840" s="37"/>
      <c r="D840" s="37"/>
      <c r="E840" s="34"/>
      <c r="F840" s="34"/>
      <c r="G840" s="34"/>
      <c r="H840" s="38"/>
      <c r="I840" s="38"/>
      <c r="J840" s="38"/>
      <c r="K840" s="38"/>
    </row>
    <row r="841" spans="1:11" ht="15.75" customHeight="1">
      <c r="A841" s="37"/>
      <c r="B841" s="37"/>
      <c r="D841" s="37"/>
      <c r="E841" s="34"/>
      <c r="F841" s="34"/>
      <c r="G841" s="34"/>
      <c r="H841" s="38"/>
      <c r="I841" s="38"/>
      <c r="J841" s="38"/>
      <c r="K841" s="38"/>
    </row>
    <row r="842" spans="1:11" ht="15.75" customHeight="1">
      <c r="A842" s="37"/>
      <c r="B842" s="37"/>
      <c r="D842" s="37"/>
      <c r="E842" s="34"/>
      <c r="F842" s="34"/>
      <c r="G842" s="34"/>
      <c r="H842" s="38"/>
      <c r="I842" s="38"/>
      <c r="J842" s="38"/>
      <c r="K842" s="38"/>
    </row>
    <row r="843" spans="1:11" ht="15.75" customHeight="1">
      <c r="A843" s="37"/>
      <c r="B843" s="37"/>
      <c r="D843" s="37"/>
      <c r="E843" s="34"/>
      <c r="F843" s="34"/>
      <c r="G843" s="34"/>
      <c r="H843" s="38"/>
      <c r="I843" s="38"/>
      <c r="J843" s="38"/>
      <c r="K843" s="38"/>
    </row>
    <row r="844" spans="1:11" ht="15.75" customHeight="1">
      <c r="A844" s="37"/>
      <c r="B844" s="37"/>
      <c r="D844" s="37"/>
      <c r="E844" s="34"/>
      <c r="F844" s="34"/>
      <c r="G844" s="34"/>
      <c r="H844" s="38"/>
      <c r="I844" s="38"/>
      <c r="J844" s="38"/>
      <c r="K844" s="38"/>
    </row>
    <row r="845" spans="1:11" ht="15.75" customHeight="1">
      <c r="A845" s="37"/>
      <c r="B845" s="37"/>
      <c r="D845" s="37"/>
      <c r="E845" s="34"/>
      <c r="F845" s="34"/>
      <c r="G845" s="34"/>
      <c r="H845" s="38"/>
      <c r="I845" s="38"/>
      <c r="J845" s="38"/>
      <c r="K845" s="38"/>
    </row>
    <row r="846" spans="1:11" ht="15.75" customHeight="1">
      <c r="A846" s="37"/>
      <c r="B846" s="37"/>
      <c r="D846" s="37"/>
      <c r="E846" s="34"/>
      <c r="F846" s="34"/>
      <c r="G846" s="34"/>
      <c r="H846" s="38"/>
      <c r="I846" s="38"/>
      <c r="J846" s="38"/>
      <c r="K846" s="38"/>
    </row>
    <row r="847" spans="1:11" ht="15.75" customHeight="1">
      <c r="A847" s="37"/>
      <c r="B847" s="37"/>
      <c r="D847" s="37"/>
      <c r="E847" s="34"/>
      <c r="F847" s="34"/>
      <c r="G847" s="34"/>
      <c r="H847" s="38"/>
      <c r="I847" s="38"/>
      <c r="J847" s="38"/>
      <c r="K847" s="38"/>
    </row>
    <row r="848" spans="1:11" ht="15.75" customHeight="1">
      <c r="A848" s="37"/>
      <c r="B848" s="37"/>
      <c r="D848" s="37"/>
      <c r="E848" s="34"/>
      <c r="F848" s="34"/>
      <c r="G848" s="34"/>
      <c r="H848" s="38"/>
      <c r="I848" s="38"/>
      <c r="J848" s="38"/>
      <c r="K848" s="38"/>
    </row>
    <row r="849" spans="1:11" ht="15.75" customHeight="1">
      <c r="A849" s="37"/>
      <c r="B849" s="37"/>
      <c r="D849" s="37"/>
      <c r="E849" s="34"/>
      <c r="F849" s="34"/>
      <c r="G849" s="34"/>
      <c r="H849" s="38"/>
      <c r="I849" s="38"/>
      <c r="J849" s="38"/>
      <c r="K849" s="38"/>
    </row>
    <row r="850" spans="1:11" ht="15.75" customHeight="1">
      <c r="A850" s="37"/>
      <c r="B850" s="37"/>
      <c r="D850" s="37"/>
      <c r="E850" s="34"/>
      <c r="F850" s="34"/>
      <c r="G850" s="34"/>
      <c r="H850" s="38"/>
      <c r="I850" s="38"/>
      <c r="J850" s="38"/>
      <c r="K850" s="38"/>
    </row>
    <row r="851" spans="1:11" ht="15.75" customHeight="1">
      <c r="A851" s="37"/>
      <c r="B851" s="37"/>
      <c r="D851" s="37"/>
      <c r="E851" s="34"/>
      <c r="F851" s="34"/>
      <c r="G851" s="34"/>
      <c r="H851" s="38"/>
      <c r="I851" s="38"/>
      <c r="J851" s="38"/>
      <c r="K851" s="38"/>
    </row>
    <row r="852" spans="1:11" ht="15.75" customHeight="1">
      <c r="A852" s="37"/>
      <c r="B852" s="37"/>
      <c r="D852" s="37"/>
      <c r="E852" s="34"/>
      <c r="F852" s="34"/>
      <c r="G852" s="34"/>
      <c r="H852" s="38"/>
      <c r="I852" s="38"/>
      <c r="J852" s="38"/>
      <c r="K852" s="38"/>
    </row>
    <row r="853" spans="1:11" ht="15.75" customHeight="1">
      <c r="A853" s="37"/>
      <c r="B853" s="37"/>
      <c r="D853" s="37"/>
      <c r="E853" s="34"/>
      <c r="F853" s="34"/>
      <c r="G853" s="34"/>
      <c r="H853" s="38"/>
      <c r="I853" s="38"/>
      <c r="J853" s="38"/>
      <c r="K853" s="38"/>
    </row>
    <row r="854" spans="1:11" ht="15.75" customHeight="1">
      <c r="A854" s="37"/>
      <c r="B854" s="37"/>
      <c r="D854" s="37"/>
      <c r="E854" s="34"/>
      <c r="F854" s="34"/>
      <c r="G854" s="34"/>
      <c r="H854" s="38"/>
      <c r="I854" s="38"/>
      <c r="J854" s="38"/>
      <c r="K854" s="38"/>
    </row>
    <row r="855" spans="1:11" ht="15.75" customHeight="1">
      <c r="A855" s="37"/>
      <c r="B855" s="37"/>
      <c r="D855" s="37"/>
      <c r="E855" s="34"/>
      <c r="F855" s="34"/>
      <c r="G855" s="34"/>
      <c r="H855" s="38"/>
      <c r="I855" s="38"/>
      <c r="J855" s="38"/>
      <c r="K855" s="38"/>
    </row>
    <row r="856" spans="1:11" ht="15.75" customHeight="1">
      <c r="A856" s="37"/>
      <c r="B856" s="37"/>
      <c r="D856" s="37"/>
      <c r="E856" s="34"/>
      <c r="F856" s="34"/>
      <c r="G856" s="34"/>
      <c r="H856" s="38"/>
      <c r="I856" s="38"/>
      <c r="J856" s="38"/>
      <c r="K856" s="38"/>
    </row>
    <row r="857" spans="1:11" ht="15.75" customHeight="1">
      <c r="A857" s="37"/>
      <c r="B857" s="37"/>
      <c r="D857" s="37"/>
      <c r="E857" s="34"/>
      <c r="F857" s="34"/>
      <c r="G857" s="34"/>
      <c r="H857" s="38"/>
      <c r="I857" s="38"/>
      <c r="J857" s="38"/>
      <c r="K857" s="38"/>
    </row>
    <row r="858" spans="1:11" ht="15.75" customHeight="1">
      <c r="A858" s="37"/>
      <c r="B858" s="37"/>
      <c r="D858" s="37"/>
      <c r="E858" s="34"/>
      <c r="F858" s="34"/>
      <c r="G858" s="34"/>
      <c r="H858" s="38"/>
      <c r="I858" s="38"/>
      <c r="J858" s="38"/>
      <c r="K858" s="38"/>
    </row>
    <row r="859" spans="1:11" ht="15.75" customHeight="1">
      <c r="A859" s="37"/>
      <c r="B859" s="37"/>
      <c r="D859" s="37"/>
      <c r="E859" s="34"/>
      <c r="F859" s="34"/>
      <c r="G859" s="34"/>
      <c r="H859" s="38"/>
      <c r="I859" s="38"/>
      <c r="J859" s="38"/>
      <c r="K859" s="38"/>
    </row>
    <row r="860" spans="1:11" ht="15.75" customHeight="1">
      <c r="A860" s="37"/>
      <c r="B860" s="37"/>
      <c r="D860" s="37"/>
      <c r="E860" s="34"/>
      <c r="F860" s="34"/>
      <c r="G860" s="34"/>
      <c r="H860" s="38"/>
      <c r="I860" s="38"/>
      <c r="J860" s="38"/>
      <c r="K860" s="38"/>
    </row>
    <row r="861" spans="1:11" ht="15.75" customHeight="1">
      <c r="A861" s="37"/>
      <c r="B861" s="37"/>
      <c r="D861" s="37"/>
      <c r="E861" s="34"/>
      <c r="F861" s="34"/>
      <c r="G861" s="34"/>
      <c r="H861" s="38"/>
      <c r="I861" s="38"/>
      <c r="J861" s="38"/>
      <c r="K861" s="38"/>
    </row>
    <row r="862" spans="1:11" ht="15.75" customHeight="1">
      <c r="A862" s="37"/>
      <c r="B862" s="37"/>
      <c r="D862" s="37"/>
      <c r="E862" s="34"/>
      <c r="F862" s="34"/>
      <c r="G862" s="34"/>
      <c r="H862" s="38"/>
      <c r="I862" s="38"/>
      <c r="J862" s="38"/>
      <c r="K862" s="38"/>
    </row>
    <row r="863" spans="1:11" ht="15.75" customHeight="1">
      <c r="A863" s="37"/>
      <c r="B863" s="37"/>
      <c r="D863" s="37"/>
      <c r="E863" s="34"/>
      <c r="F863" s="34"/>
      <c r="G863" s="34"/>
      <c r="H863" s="38"/>
      <c r="I863" s="38"/>
      <c r="J863" s="38"/>
      <c r="K863" s="38"/>
    </row>
    <row r="864" spans="1:11" ht="15.75" customHeight="1">
      <c r="A864" s="37"/>
      <c r="B864" s="37"/>
      <c r="D864" s="37"/>
      <c r="E864" s="34"/>
      <c r="F864" s="34"/>
      <c r="G864" s="34"/>
      <c r="H864" s="38"/>
      <c r="I864" s="38"/>
      <c r="J864" s="38"/>
      <c r="K864" s="38"/>
    </row>
    <row r="865" spans="1:11" ht="15.75" customHeight="1">
      <c r="A865" s="37"/>
      <c r="B865" s="37"/>
      <c r="D865" s="37"/>
      <c r="E865" s="34"/>
      <c r="F865" s="34"/>
      <c r="G865" s="34"/>
      <c r="H865" s="38"/>
      <c r="I865" s="38"/>
      <c r="J865" s="38"/>
      <c r="K865" s="38"/>
    </row>
    <row r="866" spans="1:11" ht="15.75" customHeight="1">
      <c r="A866" s="37"/>
      <c r="B866" s="37"/>
      <c r="D866" s="37"/>
      <c r="E866" s="34"/>
      <c r="F866" s="34"/>
      <c r="G866" s="34"/>
      <c r="H866" s="38"/>
      <c r="I866" s="38"/>
      <c r="J866" s="38"/>
      <c r="K866" s="38"/>
    </row>
    <row r="867" spans="1:11" ht="15.75" customHeight="1">
      <c r="A867" s="37"/>
      <c r="B867" s="37"/>
      <c r="D867" s="37"/>
      <c r="E867" s="34"/>
      <c r="F867" s="34"/>
      <c r="G867" s="34"/>
      <c r="H867" s="38"/>
      <c r="I867" s="38"/>
      <c r="J867" s="38"/>
      <c r="K867" s="38"/>
    </row>
    <row r="868" spans="1:11" ht="15.75" customHeight="1">
      <c r="A868" s="37"/>
      <c r="B868" s="37"/>
      <c r="D868" s="37"/>
      <c r="E868" s="34"/>
      <c r="F868" s="34"/>
      <c r="G868" s="34"/>
      <c r="H868" s="38"/>
      <c r="I868" s="38"/>
      <c r="J868" s="38"/>
      <c r="K868" s="38"/>
    </row>
    <row r="869" spans="1:11" ht="15.75" customHeight="1">
      <c r="A869" s="37"/>
      <c r="B869" s="37"/>
      <c r="D869" s="37"/>
      <c r="E869" s="34"/>
      <c r="F869" s="34"/>
      <c r="G869" s="34"/>
      <c r="H869" s="38"/>
      <c r="I869" s="38"/>
      <c r="J869" s="38"/>
      <c r="K869" s="38"/>
    </row>
    <row r="870" spans="1:11" ht="15.75" customHeight="1">
      <c r="A870" s="37"/>
      <c r="B870" s="37"/>
      <c r="D870" s="37"/>
      <c r="E870" s="34"/>
      <c r="F870" s="34"/>
      <c r="G870" s="34"/>
      <c r="H870" s="38"/>
      <c r="I870" s="38"/>
      <c r="J870" s="38"/>
      <c r="K870" s="38"/>
    </row>
    <row r="871" spans="1:11" ht="15.75" customHeight="1">
      <c r="A871" s="37"/>
      <c r="B871" s="37"/>
      <c r="D871" s="37"/>
      <c r="E871" s="34"/>
      <c r="F871" s="34"/>
      <c r="G871" s="34"/>
      <c r="H871" s="38"/>
      <c r="I871" s="38"/>
      <c r="J871" s="38"/>
      <c r="K871" s="38"/>
    </row>
    <row r="872" spans="1:11" ht="15.75" customHeight="1">
      <c r="A872" s="37"/>
      <c r="B872" s="37"/>
      <c r="D872" s="37"/>
      <c r="E872" s="34"/>
      <c r="F872" s="34"/>
      <c r="G872" s="34"/>
      <c r="H872" s="38"/>
      <c r="I872" s="38"/>
      <c r="J872" s="38"/>
      <c r="K872" s="38"/>
    </row>
    <row r="873" spans="1:11" ht="15.75" customHeight="1">
      <c r="A873" s="37"/>
      <c r="B873" s="37"/>
      <c r="D873" s="37"/>
      <c r="E873" s="34"/>
      <c r="F873" s="34"/>
      <c r="G873" s="34"/>
      <c r="H873" s="38"/>
      <c r="I873" s="38"/>
      <c r="J873" s="38"/>
      <c r="K873" s="38"/>
    </row>
    <row r="874" spans="1:11" ht="15.75" customHeight="1">
      <c r="A874" s="37"/>
      <c r="B874" s="37"/>
      <c r="D874" s="37"/>
      <c r="E874" s="34"/>
      <c r="F874" s="34"/>
      <c r="G874" s="34"/>
      <c r="H874" s="38"/>
      <c r="I874" s="38"/>
      <c r="J874" s="38"/>
      <c r="K874" s="38"/>
    </row>
    <row r="875" spans="1:11" ht="15.75" customHeight="1">
      <c r="A875" s="37"/>
      <c r="B875" s="37"/>
      <c r="D875" s="37"/>
      <c r="E875" s="34"/>
      <c r="F875" s="34"/>
      <c r="G875" s="34"/>
      <c r="H875" s="38"/>
      <c r="I875" s="38"/>
      <c r="J875" s="38"/>
      <c r="K875" s="38"/>
    </row>
    <row r="876" spans="1:11" ht="15.75" customHeight="1">
      <c r="A876" s="37"/>
      <c r="B876" s="37"/>
      <c r="D876" s="37"/>
      <c r="E876" s="34"/>
      <c r="F876" s="34"/>
      <c r="G876" s="34"/>
      <c r="H876" s="38"/>
      <c r="I876" s="38"/>
      <c r="J876" s="38"/>
      <c r="K876" s="38"/>
    </row>
    <row r="877" spans="1:11" ht="15.75" customHeight="1">
      <c r="A877" s="37"/>
      <c r="B877" s="37"/>
      <c r="D877" s="37"/>
      <c r="E877" s="34"/>
      <c r="F877" s="34"/>
      <c r="G877" s="34"/>
      <c r="H877" s="38"/>
      <c r="I877" s="38"/>
      <c r="J877" s="38"/>
      <c r="K877" s="38"/>
    </row>
    <row r="878" spans="1:11" ht="15.75" customHeight="1">
      <c r="A878" s="37"/>
      <c r="B878" s="37"/>
      <c r="D878" s="37"/>
      <c r="E878" s="34"/>
      <c r="F878" s="34"/>
      <c r="G878" s="34"/>
      <c r="H878" s="38"/>
      <c r="I878" s="38"/>
      <c r="J878" s="38"/>
      <c r="K878" s="38"/>
    </row>
    <row r="879" spans="1:11" ht="15.75" customHeight="1">
      <c r="A879" s="37"/>
      <c r="B879" s="37"/>
      <c r="D879" s="37"/>
      <c r="E879" s="34"/>
      <c r="F879" s="34"/>
      <c r="G879" s="34"/>
      <c r="H879" s="38"/>
      <c r="I879" s="38"/>
      <c r="J879" s="38"/>
      <c r="K879" s="38"/>
    </row>
    <row r="880" spans="1:11" ht="15.75" customHeight="1">
      <c r="A880" s="37"/>
      <c r="B880" s="37"/>
      <c r="D880" s="37"/>
      <c r="E880" s="34"/>
      <c r="F880" s="34"/>
      <c r="G880" s="34"/>
      <c r="H880" s="38"/>
      <c r="I880" s="38"/>
      <c r="J880" s="38"/>
      <c r="K880" s="38"/>
    </row>
    <row r="881" spans="1:11" ht="15.75" customHeight="1">
      <c r="A881" s="37"/>
      <c r="B881" s="37"/>
      <c r="D881" s="37"/>
      <c r="E881" s="34"/>
      <c r="F881" s="34"/>
      <c r="G881" s="34"/>
      <c r="H881" s="38"/>
      <c r="I881" s="38"/>
      <c r="J881" s="38"/>
      <c r="K881" s="38"/>
    </row>
    <row r="882" spans="1:11" ht="15.75" customHeight="1">
      <c r="A882" s="37"/>
      <c r="B882" s="37"/>
      <c r="D882" s="37"/>
      <c r="E882" s="34"/>
      <c r="F882" s="34"/>
      <c r="G882" s="34"/>
      <c r="H882" s="38"/>
      <c r="I882" s="38"/>
      <c r="J882" s="38"/>
      <c r="K882" s="38"/>
    </row>
    <row r="883" spans="1:11" ht="15.75" customHeight="1">
      <c r="A883" s="37"/>
      <c r="B883" s="37"/>
      <c r="D883" s="37"/>
      <c r="E883" s="34"/>
      <c r="F883" s="34"/>
      <c r="G883" s="34"/>
      <c r="H883" s="38"/>
      <c r="I883" s="38"/>
      <c r="J883" s="38"/>
      <c r="K883" s="38"/>
    </row>
    <row r="884" spans="1:11" ht="15.75" customHeight="1">
      <c r="A884" s="37"/>
      <c r="B884" s="37"/>
      <c r="D884" s="37"/>
      <c r="E884" s="34"/>
      <c r="F884" s="34"/>
      <c r="G884" s="34"/>
      <c r="H884" s="38"/>
      <c r="I884" s="38"/>
      <c r="J884" s="38"/>
      <c r="K884" s="38"/>
    </row>
    <row r="885" spans="1:11" ht="15.75" customHeight="1">
      <c r="A885" s="37"/>
      <c r="B885" s="37"/>
      <c r="D885" s="37"/>
      <c r="E885" s="34"/>
      <c r="F885" s="34"/>
      <c r="G885" s="34"/>
      <c r="H885" s="38"/>
      <c r="I885" s="38"/>
      <c r="J885" s="38"/>
      <c r="K885" s="38"/>
    </row>
    <row r="886" spans="1:11" ht="15.75" customHeight="1">
      <c r="A886" s="37"/>
      <c r="B886" s="37"/>
      <c r="D886" s="37"/>
      <c r="E886" s="34"/>
      <c r="F886" s="34"/>
      <c r="G886" s="34"/>
      <c r="H886" s="38"/>
      <c r="I886" s="38"/>
      <c r="J886" s="38"/>
      <c r="K886" s="38"/>
    </row>
    <row r="887" spans="1:11" ht="15.75" customHeight="1">
      <c r="A887" s="37"/>
      <c r="B887" s="37"/>
      <c r="D887" s="37"/>
      <c r="E887" s="34"/>
      <c r="F887" s="34"/>
      <c r="G887" s="34"/>
      <c r="H887" s="38"/>
      <c r="I887" s="38"/>
      <c r="J887" s="38"/>
      <c r="K887" s="38"/>
    </row>
    <row r="888" spans="1:11" ht="15.75" customHeight="1">
      <c r="A888" s="37"/>
      <c r="B888" s="37"/>
      <c r="D888" s="37"/>
      <c r="E888" s="34"/>
      <c r="F888" s="34"/>
      <c r="G888" s="34"/>
      <c r="H888" s="38"/>
      <c r="I888" s="38"/>
      <c r="J888" s="38"/>
      <c r="K888" s="38"/>
    </row>
    <row r="889" spans="1:11" ht="15.75" customHeight="1">
      <c r="A889" s="37"/>
      <c r="B889" s="37"/>
      <c r="D889" s="37"/>
      <c r="E889" s="34"/>
      <c r="F889" s="34"/>
      <c r="G889" s="34"/>
      <c r="H889" s="38"/>
      <c r="I889" s="38"/>
      <c r="J889" s="38"/>
      <c r="K889" s="38"/>
    </row>
    <row r="890" spans="1:11" ht="15.75" customHeight="1">
      <c r="A890" s="37"/>
      <c r="B890" s="37"/>
      <c r="D890" s="37"/>
      <c r="E890" s="34"/>
      <c r="F890" s="34"/>
      <c r="G890" s="34"/>
      <c r="H890" s="38"/>
      <c r="I890" s="38"/>
      <c r="J890" s="38"/>
      <c r="K890" s="38"/>
    </row>
    <row r="891" spans="1:11" ht="15.75" customHeight="1">
      <c r="A891" s="37"/>
      <c r="B891" s="37"/>
      <c r="D891" s="37"/>
      <c r="E891" s="34"/>
      <c r="F891" s="34"/>
      <c r="G891" s="34"/>
      <c r="H891" s="38"/>
      <c r="I891" s="38"/>
      <c r="J891" s="38"/>
      <c r="K891" s="38"/>
    </row>
    <row r="892" spans="1:11" ht="15.75" customHeight="1">
      <c r="A892" s="37"/>
      <c r="B892" s="37"/>
      <c r="D892" s="37"/>
      <c r="E892" s="34"/>
      <c r="F892" s="34"/>
      <c r="G892" s="34"/>
      <c r="H892" s="38"/>
      <c r="I892" s="38"/>
      <c r="J892" s="38"/>
      <c r="K892" s="38"/>
    </row>
    <row r="893" spans="1:11" ht="15.75" customHeight="1">
      <c r="A893" s="37"/>
      <c r="B893" s="37"/>
      <c r="D893" s="37"/>
      <c r="E893" s="34"/>
      <c r="F893" s="34"/>
      <c r="G893" s="34"/>
      <c r="H893" s="38"/>
      <c r="I893" s="38"/>
      <c r="J893" s="38"/>
      <c r="K893" s="38"/>
    </row>
    <row r="894" spans="1:11" ht="15.75" customHeight="1">
      <c r="A894" s="37"/>
      <c r="B894" s="37"/>
      <c r="D894" s="37"/>
      <c r="E894" s="34"/>
      <c r="F894" s="34"/>
      <c r="G894" s="34"/>
      <c r="H894" s="38"/>
      <c r="I894" s="38"/>
      <c r="J894" s="38"/>
      <c r="K894" s="38"/>
    </row>
    <row r="895" spans="1:11" ht="15.75" customHeight="1">
      <c r="A895" s="37"/>
      <c r="B895" s="37"/>
      <c r="D895" s="37"/>
      <c r="E895" s="34"/>
      <c r="F895" s="34"/>
      <c r="G895" s="34"/>
      <c r="H895" s="38"/>
      <c r="I895" s="38"/>
      <c r="J895" s="38"/>
      <c r="K895" s="38"/>
    </row>
    <row r="896" spans="1:11" ht="15.75" customHeight="1">
      <c r="A896" s="37"/>
      <c r="B896" s="37"/>
      <c r="D896" s="37"/>
      <c r="E896" s="34"/>
      <c r="F896" s="34"/>
      <c r="G896" s="34"/>
      <c r="H896" s="38"/>
      <c r="I896" s="38"/>
      <c r="J896" s="38"/>
      <c r="K896" s="38"/>
    </row>
    <row r="897" spans="1:11" ht="15.75" customHeight="1">
      <c r="A897" s="37"/>
      <c r="B897" s="37"/>
      <c r="D897" s="37"/>
      <c r="E897" s="34"/>
      <c r="F897" s="34"/>
      <c r="G897" s="34"/>
      <c r="H897" s="38"/>
      <c r="I897" s="38"/>
      <c r="J897" s="38"/>
      <c r="K897" s="38"/>
    </row>
    <row r="898" spans="1:11" ht="15.75" customHeight="1">
      <c r="A898" s="37"/>
      <c r="B898" s="37"/>
      <c r="D898" s="37"/>
      <c r="E898" s="34"/>
      <c r="F898" s="34"/>
      <c r="G898" s="34"/>
      <c r="H898" s="38"/>
      <c r="I898" s="38"/>
      <c r="J898" s="38"/>
      <c r="K898" s="38"/>
    </row>
    <row r="899" spans="1:11" ht="15.75" customHeight="1">
      <c r="A899" s="37"/>
      <c r="B899" s="37"/>
      <c r="D899" s="37"/>
      <c r="E899" s="34"/>
      <c r="F899" s="34"/>
      <c r="G899" s="34"/>
      <c r="H899" s="38"/>
      <c r="I899" s="38"/>
      <c r="J899" s="38"/>
      <c r="K899" s="38"/>
    </row>
    <row r="900" spans="1:11" ht="15.75" customHeight="1">
      <c r="A900" s="37"/>
      <c r="B900" s="37"/>
      <c r="D900" s="37"/>
      <c r="E900" s="34"/>
      <c r="F900" s="34"/>
      <c r="G900" s="34"/>
      <c r="H900" s="38"/>
      <c r="I900" s="38"/>
      <c r="J900" s="38"/>
      <c r="K900" s="38"/>
    </row>
    <row r="901" spans="1:11" ht="15.75" customHeight="1">
      <c r="A901" s="37"/>
      <c r="B901" s="37"/>
      <c r="D901" s="37"/>
      <c r="E901" s="34"/>
      <c r="F901" s="34"/>
      <c r="G901" s="34"/>
      <c r="H901" s="38"/>
      <c r="I901" s="38"/>
      <c r="J901" s="38"/>
      <c r="K901" s="38"/>
    </row>
    <row r="902" spans="1:11" ht="15.75" customHeight="1">
      <c r="A902" s="37"/>
      <c r="B902" s="37"/>
      <c r="D902" s="37"/>
      <c r="E902" s="34"/>
      <c r="F902" s="34"/>
      <c r="G902" s="34"/>
      <c r="H902" s="38"/>
      <c r="I902" s="38"/>
      <c r="J902" s="38"/>
      <c r="K902" s="38"/>
    </row>
    <row r="903" spans="1:11" ht="15.75" customHeight="1">
      <c r="A903" s="37"/>
      <c r="B903" s="37"/>
      <c r="D903" s="37"/>
      <c r="E903" s="34"/>
      <c r="F903" s="34"/>
      <c r="G903" s="34"/>
      <c r="H903" s="38"/>
      <c r="I903" s="38"/>
      <c r="J903" s="38"/>
      <c r="K903" s="38"/>
    </row>
    <row r="904" spans="1:11" ht="15.75" customHeight="1">
      <c r="A904" s="37"/>
      <c r="B904" s="37"/>
      <c r="D904" s="37"/>
      <c r="E904" s="34"/>
      <c r="F904" s="34"/>
      <c r="G904" s="34"/>
      <c r="H904" s="38"/>
      <c r="I904" s="38"/>
      <c r="J904" s="38"/>
      <c r="K904" s="38"/>
    </row>
    <row r="905" spans="1:11" ht="15.75" customHeight="1">
      <c r="A905" s="37"/>
      <c r="B905" s="37"/>
      <c r="D905" s="37"/>
      <c r="E905" s="34"/>
      <c r="F905" s="34"/>
      <c r="G905" s="34"/>
      <c r="H905" s="38"/>
      <c r="I905" s="38"/>
      <c r="J905" s="38"/>
      <c r="K905" s="38"/>
    </row>
    <row r="906" spans="1:11" ht="15.75" customHeight="1">
      <c r="A906" s="37"/>
      <c r="B906" s="37"/>
      <c r="D906" s="37"/>
      <c r="E906" s="34"/>
      <c r="F906" s="34"/>
      <c r="G906" s="34"/>
      <c r="H906" s="38"/>
      <c r="I906" s="38"/>
      <c r="J906" s="38"/>
      <c r="K906" s="38"/>
    </row>
    <row r="907" spans="1:11" ht="15.75" customHeight="1">
      <c r="A907" s="37"/>
      <c r="B907" s="37"/>
      <c r="D907" s="37"/>
      <c r="E907" s="34"/>
      <c r="F907" s="34"/>
      <c r="G907" s="34"/>
      <c r="H907" s="38"/>
      <c r="I907" s="38"/>
      <c r="J907" s="38"/>
      <c r="K907" s="38"/>
    </row>
    <row r="908" spans="1:11" ht="15.75" customHeight="1">
      <c r="A908" s="37"/>
      <c r="B908" s="37"/>
      <c r="D908" s="37"/>
      <c r="E908" s="34"/>
      <c r="F908" s="34"/>
      <c r="G908" s="34"/>
      <c r="H908" s="38"/>
      <c r="I908" s="38"/>
      <c r="J908" s="38"/>
      <c r="K908" s="38"/>
    </row>
    <row r="909" spans="1:11" ht="15.75" customHeight="1">
      <c r="A909" s="37"/>
      <c r="B909" s="37"/>
      <c r="D909" s="37"/>
      <c r="E909" s="34"/>
      <c r="F909" s="34"/>
      <c r="G909" s="34"/>
      <c r="H909" s="38"/>
      <c r="I909" s="38"/>
      <c r="J909" s="38"/>
      <c r="K909" s="38"/>
    </row>
    <row r="910" spans="1:11" ht="15.75" customHeight="1">
      <c r="A910" s="37"/>
      <c r="B910" s="37"/>
      <c r="D910" s="37"/>
      <c r="E910" s="34"/>
      <c r="F910" s="34"/>
      <c r="G910" s="34"/>
      <c r="H910" s="38"/>
      <c r="I910" s="38"/>
      <c r="J910" s="38"/>
      <c r="K910" s="38"/>
    </row>
    <row r="911" spans="1:11" ht="15.75" customHeight="1">
      <c r="A911" s="37"/>
      <c r="B911" s="37"/>
      <c r="D911" s="37"/>
      <c r="E911" s="34"/>
      <c r="F911" s="34"/>
      <c r="G911" s="34"/>
      <c r="H911" s="38"/>
      <c r="I911" s="38"/>
      <c r="J911" s="38"/>
      <c r="K911" s="38"/>
    </row>
    <row r="912" spans="1:11" ht="15.75" customHeight="1">
      <c r="A912" s="37"/>
      <c r="B912" s="37"/>
      <c r="D912" s="37"/>
      <c r="E912" s="34"/>
      <c r="F912" s="34"/>
      <c r="G912" s="34"/>
      <c r="H912" s="38"/>
      <c r="I912" s="38"/>
      <c r="J912" s="38"/>
      <c r="K912" s="38"/>
    </row>
    <row r="913" spans="1:11" ht="15.75" customHeight="1">
      <c r="A913" s="37"/>
      <c r="B913" s="37"/>
      <c r="D913" s="37"/>
      <c r="E913" s="34"/>
      <c r="F913" s="34"/>
      <c r="G913" s="34"/>
      <c r="H913" s="38"/>
      <c r="I913" s="38"/>
      <c r="J913" s="38"/>
      <c r="K913" s="38"/>
    </row>
    <row r="914" spans="1:11" ht="15.75" customHeight="1">
      <c r="A914" s="37"/>
      <c r="B914" s="37"/>
      <c r="D914" s="37"/>
      <c r="E914" s="34"/>
      <c r="F914" s="34"/>
      <c r="G914" s="34"/>
      <c r="H914" s="38"/>
      <c r="I914" s="38"/>
      <c r="J914" s="38"/>
      <c r="K914" s="38"/>
    </row>
    <row r="915" spans="1:11" ht="15.75" customHeight="1">
      <c r="A915" s="37"/>
      <c r="B915" s="37"/>
      <c r="D915" s="37"/>
      <c r="E915" s="34"/>
      <c r="F915" s="34"/>
      <c r="G915" s="34"/>
      <c r="H915" s="38"/>
      <c r="I915" s="38"/>
      <c r="J915" s="38"/>
      <c r="K915" s="38"/>
    </row>
    <row r="916" spans="1:11" ht="15.75" customHeight="1">
      <c r="A916" s="37"/>
      <c r="B916" s="37"/>
      <c r="D916" s="37"/>
      <c r="E916" s="34"/>
      <c r="F916" s="34"/>
      <c r="G916" s="34"/>
      <c r="H916" s="38"/>
      <c r="I916" s="38"/>
      <c r="J916" s="38"/>
      <c r="K916" s="38"/>
    </row>
    <row r="917" spans="1:11" ht="15.75" customHeight="1">
      <c r="A917" s="37"/>
      <c r="B917" s="37"/>
      <c r="D917" s="37"/>
      <c r="E917" s="34"/>
      <c r="F917" s="34"/>
      <c r="G917" s="34"/>
      <c r="H917" s="38"/>
      <c r="I917" s="38"/>
      <c r="J917" s="38"/>
      <c r="K917" s="38"/>
    </row>
    <row r="918" spans="1:11" ht="15.75" customHeight="1">
      <c r="A918" s="37"/>
      <c r="B918" s="37"/>
      <c r="D918" s="37"/>
      <c r="E918" s="34"/>
      <c r="F918" s="34"/>
      <c r="G918" s="34"/>
      <c r="H918" s="38"/>
      <c r="I918" s="38"/>
      <c r="J918" s="38"/>
      <c r="K918" s="38"/>
    </row>
    <row r="919" spans="1:11" ht="15.75" customHeight="1">
      <c r="A919" s="37"/>
      <c r="B919" s="37"/>
      <c r="D919" s="37"/>
      <c r="E919" s="34"/>
      <c r="F919" s="34"/>
      <c r="G919" s="34"/>
      <c r="H919" s="38"/>
      <c r="I919" s="38"/>
      <c r="J919" s="38"/>
      <c r="K919" s="38"/>
    </row>
    <row r="920" spans="1:11" ht="15.75" customHeight="1">
      <c r="A920" s="37"/>
      <c r="B920" s="37"/>
      <c r="D920" s="37"/>
      <c r="E920" s="34"/>
      <c r="F920" s="34"/>
      <c r="G920" s="34"/>
      <c r="H920" s="38"/>
      <c r="I920" s="38"/>
      <c r="J920" s="38"/>
      <c r="K920" s="38"/>
    </row>
    <row r="921" spans="1:11" ht="15.75" customHeight="1">
      <c r="A921" s="37"/>
      <c r="B921" s="37"/>
      <c r="D921" s="37"/>
      <c r="E921" s="34"/>
      <c r="F921" s="34"/>
      <c r="G921" s="34"/>
      <c r="H921" s="38"/>
      <c r="I921" s="38"/>
      <c r="J921" s="38"/>
      <c r="K921" s="38"/>
    </row>
    <row r="922" spans="1:11" ht="15.75" customHeight="1">
      <c r="A922" s="37"/>
      <c r="B922" s="37"/>
      <c r="D922" s="37"/>
      <c r="E922" s="34"/>
      <c r="F922" s="34"/>
      <c r="G922" s="34"/>
      <c r="H922" s="38"/>
      <c r="I922" s="38"/>
      <c r="J922" s="38"/>
      <c r="K922" s="38"/>
    </row>
    <row r="923" spans="1:11" ht="15.75" customHeight="1">
      <c r="A923" s="37"/>
      <c r="B923" s="37"/>
      <c r="D923" s="37"/>
      <c r="E923" s="34"/>
      <c r="F923" s="34"/>
      <c r="G923" s="34"/>
      <c r="H923" s="38"/>
      <c r="I923" s="38"/>
      <c r="J923" s="38"/>
      <c r="K923" s="38"/>
    </row>
    <row r="924" spans="1:11" ht="15.75" customHeight="1">
      <c r="A924" s="37"/>
      <c r="B924" s="37"/>
      <c r="D924" s="37"/>
      <c r="E924" s="34"/>
      <c r="F924" s="34"/>
      <c r="G924" s="34"/>
      <c r="H924" s="38"/>
      <c r="I924" s="38"/>
      <c r="J924" s="38"/>
      <c r="K924" s="38"/>
    </row>
    <row r="925" spans="1:11" ht="15.75" customHeight="1">
      <c r="A925" s="37"/>
      <c r="B925" s="37"/>
      <c r="D925" s="37"/>
      <c r="E925" s="34"/>
      <c r="F925" s="34"/>
      <c r="G925" s="34"/>
      <c r="H925" s="38"/>
      <c r="I925" s="38"/>
      <c r="J925" s="38"/>
      <c r="K925" s="38"/>
    </row>
    <row r="926" spans="1:11" ht="15.75" customHeight="1">
      <c r="A926" s="37"/>
      <c r="B926" s="37"/>
      <c r="D926" s="37"/>
      <c r="E926" s="34"/>
      <c r="F926" s="34"/>
      <c r="G926" s="34"/>
      <c r="H926" s="38"/>
      <c r="I926" s="38"/>
      <c r="J926" s="38"/>
      <c r="K926" s="38"/>
    </row>
    <row r="927" spans="1:11" ht="15.75" customHeight="1">
      <c r="A927" s="37"/>
      <c r="B927" s="37"/>
      <c r="D927" s="37"/>
      <c r="E927" s="34"/>
      <c r="F927" s="34"/>
      <c r="G927" s="34"/>
      <c r="H927" s="38"/>
      <c r="I927" s="38"/>
      <c r="J927" s="38"/>
      <c r="K927" s="38"/>
    </row>
    <row r="928" spans="1:11" ht="15.75" customHeight="1">
      <c r="A928" s="37"/>
      <c r="B928" s="37"/>
      <c r="D928" s="37"/>
      <c r="E928" s="34"/>
      <c r="F928" s="34"/>
      <c r="G928" s="34"/>
      <c r="H928" s="38"/>
      <c r="I928" s="38"/>
      <c r="J928" s="38"/>
      <c r="K928" s="38"/>
    </row>
    <row r="929" spans="1:11" ht="15.75" customHeight="1">
      <c r="A929" s="37"/>
      <c r="B929" s="37"/>
      <c r="D929" s="37"/>
      <c r="E929" s="34"/>
      <c r="F929" s="34"/>
      <c r="G929" s="34"/>
      <c r="H929" s="38"/>
      <c r="I929" s="38"/>
      <c r="J929" s="38"/>
      <c r="K929" s="38"/>
    </row>
    <row r="930" spans="1:11" ht="15.75" customHeight="1">
      <c r="A930" s="37"/>
      <c r="B930" s="37"/>
      <c r="D930" s="37"/>
      <c r="E930" s="34"/>
      <c r="F930" s="34"/>
      <c r="G930" s="34"/>
      <c r="H930" s="38"/>
      <c r="I930" s="38"/>
      <c r="J930" s="38"/>
      <c r="K930" s="38"/>
    </row>
    <row r="931" spans="1:11" ht="15.75" customHeight="1">
      <c r="A931" s="37"/>
      <c r="B931" s="37"/>
      <c r="D931" s="37"/>
      <c r="E931" s="34"/>
      <c r="F931" s="34"/>
      <c r="G931" s="34"/>
      <c r="H931" s="38"/>
      <c r="I931" s="38"/>
      <c r="J931" s="38"/>
      <c r="K931" s="38"/>
    </row>
    <row r="932" spans="1:11" ht="15.75" customHeight="1">
      <c r="A932" s="37"/>
      <c r="B932" s="37"/>
      <c r="D932" s="37"/>
      <c r="E932" s="34"/>
      <c r="F932" s="34"/>
      <c r="G932" s="34"/>
      <c r="H932" s="38"/>
      <c r="I932" s="38"/>
      <c r="J932" s="38"/>
      <c r="K932" s="38"/>
    </row>
    <row r="933" spans="1:11" ht="15.75" customHeight="1">
      <c r="A933" s="37"/>
      <c r="B933" s="37"/>
      <c r="D933" s="37"/>
      <c r="E933" s="34"/>
      <c r="F933" s="34"/>
      <c r="G933" s="34"/>
      <c r="H933" s="38"/>
      <c r="I933" s="38"/>
      <c r="J933" s="38"/>
      <c r="K933" s="38"/>
    </row>
    <row r="934" spans="1:11" ht="15.75" customHeight="1">
      <c r="A934" s="37"/>
      <c r="B934" s="37"/>
      <c r="D934" s="37"/>
      <c r="E934" s="34"/>
      <c r="F934" s="34"/>
      <c r="G934" s="34"/>
      <c r="H934" s="38"/>
      <c r="I934" s="38"/>
      <c r="J934" s="38"/>
      <c r="K934" s="38"/>
    </row>
    <row r="935" spans="1:11" ht="15.75" customHeight="1">
      <c r="A935" s="37"/>
      <c r="B935" s="37"/>
      <c r="D935" s="37"/>
      <c r="E935" s="34"/>
      <c r="F935" s="34"/>
      <c r="G935" s="34"/>
      <c r="H935" s="38"/>
      <c r="I935" s="38"/>
      <c r="J935" s="38"/>
      <c r="K935" s="38"/>
    </row>
    <row r="936" spans="1:11" ht="15.75" customHeight="1">
      <c r="A936" s="37"/>
      <c r="B936" s="37"/>
      <c r="D936" s="37"/>
      <c r="E936" s="34"/>
      <c r="F936" s="34"/>
      <c r="G936" s="34"/>
      <c r="H936" s="38"/>
      <c r="I936" s="38"/>
      <c r="J936" s="38"/>
      <c r="K936" s="38"/>
    </row>
    <row r="937" spans="1:11" ht="15.75" customHeight="1">
      <c r="A937" s="37"/>
      <c r="B937" s="37"/>
      <c r="D937" s="37"/>
      <c r="E937" s="34"/>
      <c r="F937" s="34"/>
      <c r="G937" s="34"/>
      <c r="H937" s="38"/>
      <c r="I937" s="38"/>
      <c r="J937" s="38"/>
      <c r="K937" s="38"/>
    </row>
    <row r="938" spans="1:11" ht="15.75" customHeight="1">
      <c r="A938" s="37"/>
      <c r="B938" s="37"/>
      <c r="D938" s="37"/>
      <c r="E938" s="34"/>
      <c r="F938" s="34"/>
      <c r="G938" s="34"/>
      <c r="H938" s="38"/>
      <c r="I938" s="38"/>
      <c r="J938" s="38"/>
      <c r="K938" s="38"/>
    </row>
    <row r="939" spans="1:11" ht="15.75" customHeight="1">
      <c r="A939" s="37"/>
      <c r="B939" s="37"/>
      <c r="D939" s="37"/>
      <c r="E939" s="34"/>
      <c r="F939" s="34"/>
      <c r="G939" s="34"/>
      <c r="H939" s="38"/>
      <c r="I939" s="38"/>
      <c r="J939" s="38"/>
      <c r="K939" s="38"/>
    </row>
    <row r="940" spans="1:11" ht="15.75" customHeight="1">
      <c r="A940" s="37"/>
      <c r="B940" s="37"/>
      <c r="D940" s="37"/>
      <c r="E940" s="34"/>
      <c r="F940" s="34"/>
      <c r="G940" s="34"/>
      <c r="H940" s="38"/>
      <c r="I940" s="38"/>
      <c r="J940" s="38"/>
      <c r="K940" s="38"/>
    </row>
    <row r="941" spans="1:11" ht="15.75" customHeight="1">
      <c r="A941" s="37"/>
      <c r="B941" s="37"/>
      <c r="D941" s="37"/>
      <c r="E941" s="34"/>
      <c r="F941" s="34"/>
      <c r="G941" s="34"/>
      <c r="H941" s="38"/>
      <c r="I941" s="38"/>
      <c r="J941" s="38"/>
      <c r="K941" s="38"/>
    </row>
    <row r="942" spans="1:11" ht="15.75" customHeight="1">
      <c r="A942" s="37"/>
      <c r="B942" s="37"/>
      <c r="D942" s="37"/>
      <c r="E942" s="34"/>
      <c r="F942" s="34"/>
      <c r="G942" s="34"/>
      <c r="H942" s="38"/>
      <c r="I942" s="38"/>
      <c r="J942" s="38"/>
      <c r="K942" s="38"/>
    </row>
    <row r="943" spans="1:11" ht="15.75" customHeight="1">
      <c r="A943" s="37"/>
      <c r="B943" s="37"/>
      <c r="D943" s="37"/>
      <c r="E943" s="34"/>
      <c r="F943" s="34"/>
      <c r="G943" s="34"/>
      <c r="H943" s="38"/>
      <c r="I943" s="38"/>
      <c r="J943" s="38"/>
      <c r="K943" s="38"/>
    </row>
    <row r="944" spans="1:11" ht="15.75" customHeight="1">
      <c r="A944" s="37"/>
      <c r="B944" s="37"/>
      <c r="D944" s="37"/>
      <c r="E944" s="34"/>
      <c r="F944" s="34"/>
      <c r="G944" s="34"/>
      <c r="H944" s="38"/>
      <c r="I944" s="38"/>
      <c r="J944" s="38"/>
      <c r="K944" s="38"/>
    </row>
    <row r="945" spans="1:11" ht="15.75" customHeight="1">
      <c r="A945" s="37"/>
      <c r="B945" s="37"/>
      <c r="D945" s="37"/>
      <c r="E945" s="34"/>
      <c r="F945" s="34"/>
      <c r="G945" s="34"/>
      <c r="H945" s="38"/>
      <c r="I945" s="38"/>
      <c r="J945" s="38"/>
      <c r="K945" s="38"/>
    </row>
    <row r="946" spans="1:11" ht="15.75" customHeight="1">
      <c r="A946" s="37"/>
      <c r="B946" s="37"/>
      <c r="D946" s="37"/>
      <c r="E946" s="34"/>
      <c r="F946" s="34"/>
      <c r="G946" s="34"/>
      <c r="H946" s="38"/>
      <c r="I946" s="38"/>
      <c r="J946" s="38"/>
      <c r="K946" s="38"/>
    </row>
    <row r="947" spans="1:11" ht="15.75" customHeight="1">
      <c r="A947" s="37"/>
      <c r="B947" s="37"/>
      <c r="D947" s="37"/>
      <c r="E947" s="34"/>
      <c r="F947" s="34"/>
      <c r="G947" s="34"/>
      <c r="H947" s="38"/>
      <c r="I947" s="38"/>
      <c r="J947" s="38"/>
      <c r="K947" s="38"/>
    </row>
    <row r="948" spans="1:11" ht="15.75" customHeight="1">
      <c r="A948" s="37"/>
      <c r="B948" s="37"/>
      <c r="D948" s="37"/>
      <c r="E948" s="34"/>
      <c r="F948" s="34"/>
      <c r="G948" s="34"/>
      <c r="H948" s="38"/>
      <c r="I948" s="38"/>
      <c r="J948" s="38"/>
      <c r="K948" s="38"/>
    </row>
    <row r="949" spans="1:11" ht="15.75" customHeight="1">
      <c r="A949" s="37"/>
      <c r="B949" s="37"/>
      <c r="D949" s="37"/>
      <c r="E949" s="34"/>
      <c r="F949" s="34"/>
      <c r="G949" s="34"/>
      <c r="H949" s="38"/>
      <c r="I949" s="38"/>
      <c r="J949" s="38"/>
      <c r="K949" s="38"/>
    </row>
    <row r="950" spans="1:11" ht="15.75" customHeight="1">
      <c r="A950" s="37"/>
      <c r="B950" s="37"/>
      <c r="D950" s="37"/>
      <c r="E950" s="34"/>
      <c r="F950" s="34"/>
      <c r="G950" s="34"/>
      <c r="H950" s="38"/>
      <c r="I950" s="38"/>
      <c r="J950" s="38"/>
      <c r="K950" s="38"/>
    </row>
    <row r="951" spans="1:11" ht="15.75" customHeight="1">
      <c r="A951" s="37"/>
      <c r="B951" s="37"/>
      <c r="D951" s="37"/>
      <c r="E951" s="34"/>
      <c r="F951" s="34"/>
      <c r="G951" s="34"/>
      <c r="H951" s="38"/>
      <c r="I951" s="38"/>
      <c r="J951" s="38"/>
      <c r="K951" s="38"/>
    </row>
    <row r="952" spans="1:11" ht="15.75" customHeight="1">
      <c r="A952" s="37"/>
      <c r="B952" s="37"/>
      <c r="D952" s="37"/>
      <c r="E952" s="34"/>
      <c r="F952" s="34"/>
      <c r="G952" s="34"/>
      <c r="H952" s="38"/>
      <c r="I952" s="38"/>
      <c r="J952" s="38"/>
      <c r="K952" s="38"/>
    </row>
    <row r="953" spans="1:11" ht="15.75" customHeight="1">
      <c r="A953" s="37"/>
      <c r="B953" s="37"/>
      <c r="D953" s="37"/>
      <c r="E953" s="34"/>
      <c r="F953" s="34"/>
      <c r="G953" s="34"/>
      <c r="H953" s="38"/>
      <c r="I953" s="38"/>
      <c r="J953" s="38"/>
      <c r="K953" s="38"/>
    </row>
    <row r="954" spans="1:11" ht="15.75" customHeight="1">
      <c r="A954" s="37"/>
      <c r="B954" s="37"/>
      <c r="D954" s="37"/>
      <c r="E954" s="34"/>
      <c r="F954" s="34"/>
      <c r="G954" s="34"/>
      <c r="H954" s="38"/>
      <c r="I954" s="38"/>
      <c r="J954" s="38"/>
      <c r="K954" s="38"/>
    </row>
    <row r="955" spans="1:11" ht="15.75" customHeight="1">
      <c r="A955" s="37"/>
      <c r="B955" s="37"/>
      <c r="D955" s="37"/>
      <c r="E955" s="34"/>
      <c r="F955" s="34"/>
      <c r="G955" s="34"/>
      <c r="H955" s="38"/>
      <c r="I955" s="38"/>
      <c r="J955" s="38"/>
      <c r="K955" s="38"/>
    </row>
    <row r="956" spans="1:11" ht="15.75" customHeight="1">
      <c r="A956" s="37"/>
      <c r="B956" s="37"/>
      <c r="D956" s="37"/>
      <c r="E956" s="34"/>
      <c r="F956" s="34"/>
      <c r="G956" s="34"/>
      <c r="H956" s="38"/>
      <c r="I956" s="38"/>
      <c r="J956" s="38"/>
      <c r="K956" s="38"/>
    </row>
    <row r="957" spans="1:11" ht="15.75" customHeight="1">
      <c r="A957" s="37"/>
      <c r="B957" s="37"/>
      <c r="D957" s="37"/>
      <c r="E957" s="34"/>
      <c r="F957" s="34"/>
      <c r="G957" s="34"/>
      <c r="H957" s="38"/>
      <c r="I957" s="38"/>
      <c r="J957" s="38"/>
      <c r="K957" s="38"/>
    </row>
    <row r="958" spans="1:11" ht="15.75" customHeight="1">
      <c r="A958" s="37"/>
      <c r="B958" s="37"/>
      <c r="D958" s="37"/>
      <c r="E958" s="34"/>
      <c r="F958" s="34"/>
      <c r="G958" s="34"/>
      <c r="H958" s="38"/>
      <c r="I958" s="38"/>
      <c r="J958" s="38"/>
      <c r="K958" s="38"/>
    </row>
    <row r="959" spans="1:11" ht="15.75" customHeight="1">
      <c r="A959" s="37"/>
      <c r="B959" s="37"/>
      <c r="D959" s="37"/>
      <c r="E959" s="34"/>
      <c r="F959" s="34"/>
      <c r="G959" s="34"/>
      <c r="H959" s="38"/>
      <c r="I959" s="38"/>
      <c r="J959" s="38"/>
      <c r="K959" s="38"/>
    </row>
    <row r="960" spans="1:11" ht="15.75" customHeight="1">
      <c r="A960" s="37"/>
      <c r="B960" s="37"/>
      <c r="D960" s="37"/>
      <c r="E960" s="34"/>
      <c r="F960" s="34"/>
      <c r="G960" s="34"/>
      <c r="H960" s="38"/>
      <c r="I960" s="38"/>
      <c r="J960" s="38"/>
      <c r="K960" s="38"/>
    </row>
    <row r="961" spans="1:11" ht="15.75" customHeight="1">
      <c r="A961" s="37"/>
      <c r="B961" s="37"/>
      <c r="D961" s="37"/>
      <c r="E961" s="34"/>
      <c r="F961" s="34"/>
      <c r="G961" s="34"/>
      <c r="H961" s="38"/>
      <c r="I961" s="38"/>
      <c r="J961" s="38"/>
      <c r="K961" s="38"/>
    </row>
    <row r="962" spans="1:11" ht="15.75" customHeight="1">
      <c r="A962" s="37"/>
      <c r="B962" s="37"/>
      <c r="D962" s="37"/>
      <c r="E962" s="34"/>
      <c r="F962" s="34"/>
      <c r="G962" s="34"/>
      <c r="H962" s="38"/>
      <c r="I962" s="38"/>
      <c r="J962" s="38"/>
      <c r="K962" s="38"/>
    </row>
    <row r="963" spans="1:11" ht="15.75" customHeight="1">
      <c r="A963" s="37"/>
      <c r="B963" s="37"/>
      <c r="D963" s="37"/>
      <c r="E963" s="34"/>
      <c r="F963" s="34"/>
      <c r="G963" s="34"/>
      <c r="H963" s="38"/>
      <c r="I963" s="38"/>
      <c r="J963" s="38"/>
      <c r="K963" s="38"/>
    </row>
    <row r="964" spans="1:11" ht="15.75" customHeight="1">
      <c r="A964" s="37"/>
      <c r="B964" s="37"/>
      <c r="D964" s="37"/>
      <c r="E964" s="34"/>
      <c r="F964" s="34"/>
      <c r="G964" s="34"/>
      <c r="H964" s="38"/>
      <c r="I964" s="38"/>
      <c r="J964" s="38"/>
      <c r="K964" s="38"/>
    </row>
    <row r="965" spans="1:11" ht="15.75" customHeight="1">
      <c r="A965" s="37"/>
      <c r="B965" s="37"/>
      <c r="D965" s="37"/>
      <c r="E965" s="34"/>
      <c r="F965" s="34"/>
      <c r="G965" s="34"/>
      <c r="H965" s="38"/>
      <c r="I965" s="38"/>
      <c r="J965" s="38"/>
      <c r="K965" s="38"/>
    </row>
    <row r="966" spans="1:11" ht="15.75" customHeight="1">
      <c r="A966" s="37"/>
      <c r="B966" s="37"/>
      <c r="D966" s="37"/>
      <c r="E966" s="34"/>
      <c r="F966" s="34"/>
      <c r="G966" s="34"/>
      <c r="H966" s="38"/>
      <c r="I966" s="38"/>
      <c r="J966" s="38"/>
      <c r="K966" s="38"/>
    </row>
    <row r="967" spans="1:11" ht="15.75" customHeight="1">
      <c r="A967" s="37"/>
      <c r="B967" s="37"/>
      <c r="D967" s="37"/>
      <c r="E967" s="34"/>
      <c r="F967" s="34"/>
      <c r="G967" s="34"/>
      <c r="H967" s="38"/>
      <c r="I967" s="38"/>
      <c r="J967" s="38"/>
      <c r="K967" s="38"/>
    </row>
    <row r="968" spans="1:11" ht="15.75" customHeight="1">
      <c r="A968" s="37"/>
      <c r="B968" s="37"/>
      <c r="D968" s="37"/>
      <c r="E968" s="34"/>
      <c r="F968" s="34"/>
      <c r="G968" s="34"/>
      <c r="H968" s="38"/>
      <c r="I968" s="38"/>
      <c r="J968" s="38"/>
      <c r="K968" s="38"/>
    </row>
    <row r="969" spans="1:11" ht="15.75" customHeight="1">
      <c r="A969" s="37"/>
      <c r="B969" s="37"/>
      <c r="D969" s="37"/>
      <c r="E969" s="34"/>
      <c r="F969" s="34"/>
      <c r="G969" s="34"/>
      <c r="H969" s="38"/>
      <c r="I969" s="38"/>
      <c r="J969" s="38"/>
      <c r="K969" s="38"/>
    </row>
    <row r="970" spans="1:11" ht="15.75" customHeight="1">
      <c r="A970" s="37"/>
      <c r="B970" s="37"/>
      <c r="D970" s="37"/>
      <c r="E970" s="34"/>
      <c r="F970" s="34"/>
      <c r="G970" s="34"/>
      <c r="H970" s="38"/>
      <c r="I970" s="38"/>
      <c r="J970" s="38"/>
      <c r="K970" s="38"/>
    </row>
    <row r="971" spans="1:11" ht="15.75" customHeight="1">
      <c r="A971" s="37"/>
      <c r="B971" s="37"/>
      <c r="D971" s="37"/>
      <c r="E971" s="34"/>
      <c r="F971" s="34"/>
      <c r="G971" s="34"/>
      <c r="H971" s="38"/>
      <c r="I971" s="38"/>
      <c r="J971" s="38"/>
      <c r="K971" s="38"/>
    </row>
    <row r="972" spans="1:11" ht="15.75" customHeight="1">
      <c r="A972" s="37"/>
      <c r="B972" s="37"/>
      <c r="D972" s="37"/>
      <c r="E972" s="34"/>
      <c r="F972" s="34"/>
      <c r="G972" s="34"/>
      <c r="H972" s="38"/>
      <c r="I972" s="38"/>
      <c r="J972" s="38"/>
      <c r="K972" s="38"/>
    </row>
    <row r="973" spans="1:11" ht="15.75" customHeight="1">
      <c r="A973" s="37"/>
      <c r="B973" s="37"/>
      <c r="D973" s="37"/>
      <c r="E973" s="34"/>
      <c r="F973" s="34"/>
      <c r="G973" s="34"/>
      <c r="H973" s="38"/>
      <c r="I973" s="38"/>
      <c r="J973" s="38"/>
      <c r="K973" s="38"/>
    </row>
    <row r="974" spans="1:11" ht="15.75" customHeight="1">
      <c r="A974" s="37"/>
      <c r="B974" s="37"/>
      <c r="D974" s="37"/>
      <c r="E974" s="34"/>
      <c r="F974" s="34"/>
      <c r="G974" s="34"/>
      <c r="H974" s="38"/>
      <c r="I974" s="38"/>
      <c r="J974" s="38"/>
      <c r="K974" s="38"/>
    </row>
    <row r="975" spans="1:11" ht="15.75" customHeight="1">
      <c r="A975" s="37"/>
      <c r="B975" s="37"/>
      <c r="D975" s="37"/>
      <c r="E975" s="34"/>
      <c r="F975" s="34"/>
      <c r="G975" s="34"/>
      <c r="H975" s="38"/>
      <c r="I975" s="38"/>
      <c r="J975" s="38"/>
      <c r="K975" s="38"/>
    </row>
    <row r="976" spans="1:11" ht="15.75" customHeight="1">
      <c r="A976" s="37"/>
      <c r="B976" s="37"/>
      <c r="D976" s="37"/>
      <c r="E976" s="34"/>
      <c r="F976" s="34"/>
      <c r="G976" s="34"/>
      <c r="H976" s="38"/>
      <c r="I976" s="38"/>
      <c r="J976" s="38"/>
      <c r="K976" s="38"/>
    </row>
    <row r="977" spans="1:11" ht="15.75" customHeight="1">
      <c r="A977" s="37"/>
      <c r="B977" s="37"/>
      <c r="D977" s="37"/>
      <c r="E977" s="34"/>
      <c r="F977" s="34"/>
      <c r="G977" s="34"/>
      <c r="H977" s="38"/>
      <c r="I977" s="38"/>
      <c r="J977" s="38"/>
      <c r="K977" s="38"/>
    </row>
    <row r="978" spans="1:11" ht="15.75" customHeight="1">
      <c r="A978" s="37"/>
      <c r="B978" s="37"/>
      <c r="D978" s="37"/>
      <c r="E978" s="34"/>
      <c r="F978" s="34"/>
      <c r="G978" s="34"/>
      <c r="H978" s="38"/>
      <c r="I978" s="38"/>
      <c r="J978" s="38"/>
      <c r="K978" s="38"/>
    </row>
    <row r="979" spans="1:11" ht="15.75" customHeight="1">
      <c r="A979" s="37"/>
      <c r="B979" s="37"/>
      <c r="D979" s="37"/>
      <c r="E979" s="34"/>
      <c r="F979" s="34"/>
      <c r="G979" s="34"/>
      <c r="H979" s="38"/>
      <c r="I979" s="38"/>
      <c r="J979" s="38"/>
      <c r="K979" s="38"/>
    </row>
    <row r="980" spans="1:11" ht="15.75" customHeight="1">
      <c r="A980" s="37"/>
      <c r="B980" s="37"/>
      <c r="D980" s="37"/>
      <c r="E980" s="34"/>
      <c r="F980" s="34"/>
      <c r="G980" s="34"/>
      <c r="H980" s="38"/>
      <c r="I980" s="38"/>
      <c r="J980" s="38"/>
      <c r="K980" s="38"/>
    </row>
    <row r="981" spans="1:11" ht="15.75" customHeight="1">
      <c r="A981" s="37"/>
      <c r="B981" s="37"/>
      <c r="D981" s="37"/>
      <c r="E981" s="34"/>
      <c r="F981" s="34"/>
      <c r="G981" s="34"/>
      <c r="H981" s="38"/>
      <c r="I981" s="38"/>
      <c r="J981" s="38"/>
      <c r="K981" s="38"/>
    </row>
    <row r="982" spans="1:11" ht="15.75" customHeight="1">
      <c r="A982" s="37"/>
      <c r="B982" s="37"/>
      <c r="D982" s="37"/>
      <c r="E982" s="34"/>
      <c r="F982" s="34"/>
      <c r="G982" s="34"/>
      <c r="H982" s="38"/>
      <c r="I982" s="38"/>
      <c r="J982" s="38"/>
      <c r="K982" s="38"/>
    </row>
    <row r="983" spans="1:11" ht="15.75" customHeight="1">
      <c r="A983" s="37"/>
      <c r="B983" s="37"/>
      <c r="D983" s="37"/>
      <c r="E983" s="34"/>
      <c r="F983" s="34"/>
      <c r="G983" s="34"/>
      <c r="H983" s="38"/>
      <c r="I983" s="38"/>
      <c r="J983" s="38"/>
      <c r="K983" s="38"/>
    </row>
    <row r="984" spans="1:11" ht="15.75" customHeight="1">
      <c r="A984" s="37"/>
      <c r="B984" s="37"/>
      <c r="D984" s="37"/>
      <c r="E984" s="34"/>
      <c r="F984" s="34"/>
      <c r="G984" s="34"/>
      <c r="H984" s="38"/>
      <c r="I984" s="38"/>
      <c r="J984" s="38"/>
      <c r="K984" s="38"/>
    </row>
    <row r="985" spans="1:11" ht="15.75" customHeight="1">
      <c r="A985" s="37"/>
      <c r="B985" s="37"/>
      <c r="D985" s="37"/>
      <c r="E985" s="34"/>
      <c r="F985" s="34"/>
      <c r="G985" s="34"/>
      <c r="H985" s="38"/>
      <c r="I985" s="38"/>
      <c r="J985" s="38"/>
      <c r="K985" s="38"/>
    </row>
    <row r="986" spans="1:11" ht="15.75" customHeight="1">
      <c r="A986" s="37"/>
      <c r="B986" s="37"/>
      <c r="D986" s="37"/>
      <c r="E986" s="34"/>
      <c r="F986" s="34"/>
      <c r="G986" s="34"/>
      <c r="H986" s="38"/>
      <c r="I986" s="38"/>
      <c r="J986" s="38"/>
      <c r="K986" s="38"/>
    </row>
    <row r="987" spans="1:11" ht="15.75" customHeight="1">
      <c r="A987" s="37"/>
      <c r="B987" s="37"/>
      <c r="D987" s="37"/>
      <c r="E987" s="34"/>
      <c r="F987" s="34"/>
      <c r="G987" s="34"/>
      <c r="H987" s="38"/>
      <c r="I987" s="38"/>
      <c r="J987" s="38"/>
      <c r="K987" s="38"/>
    </row>
    <row r="988" spans="1:11" ht="15.75" customHeight="1">
      <c r="A988" s="37"/>
      <c r="B988" s="37"/>
      <c r="D988" s="37"/>
      <c r="E988" s="34"/>
      <c r="F988" s="34"/>
      <c r="G988" s="34"/>
      <c r="H988" s="38"/>
      <c r="I988" s="38"/>
      <c r="J988" s="38"/>
      <c r="K988" s="38"/>
    </row>
    <row r="989" spans="1:11" ht="15.75" customHeight="1">
      <c r="A989" s="37"/>
      <c r="B989" s="37"/>
      <c r="D989" s="37"/>
      <c r="E989" s="34"/>
      <c r="F989" s="34"/>
      <c r="G989" s="34"/>
      <c r="H989" s="38"/>
      <c r="I989" s="38"/>
      <c r="J989" s="38"/>
      <c r="K989" s="38"/>
    </row>
    <row r="990" spans="1:11" ht="15.75" customHeight="1">
      <c r="A990" s="37"/>
      <c r="B990" s="37"/>
      <c r="D990" s="37"/>
      <c r="E990" s="34"/>
      <c r="F990" s="34"/>
      <c r="G990" s="34"/>
      <c r="H990" s="38"/>
      <c r="I990" s="38"/>
      <c r="J990" s="38"/>
      <c r="K990" s="38"/>
    </row>
    <row r="991" spans="1:11" ht="15.75" customHeight="1">
      <c r="A991" s="37"/>
      <c r="B991" s="37"/>
      <c r="D991" s="37"/>
      <c r="E991" s="34"/>
      <c r="F991" s="34"/>
      <c r="G991" s="34"/>
      <c r="H991" s="38"/>
      <c r="I991" s="38"/>
      <c r="J991" s="38"/>
      <c r="K991" s="38"/>
    </row>
    <row r="992" spans="1:11" ht="15.75" customHeight="1">
      <c r="A992" s="37"/>
      <c r="B992" s="37"/>
      <c r="D992" s="37"/>
      <c r="E992" s="34"/>
      <c r="F992" s="34"/>
      <c r="G992" s="34"/>
      <c r="H992" s="38"/>
      <c r="I992" s="38"/>
      <c r="J992" s="38"/>
      <c r="K992" s="38"/>
    </row>
    <row r="993" spans="1:11" ht="15.75" customHeight="1">
      <c r="A993" s="37"/>
      <c r="B993" s="37"/>
      <c r="D993" s="37"/>
      <c r="E993" s="34"/>
      <c r="F993" s="34"/>
      <c r="G993" s="34"/>
      <c r="H993" s="38"/>
      <c r="I993" s="38"/>
      <c r="J993" s="38"/>
      <c r="K993" s="38"/>
    </row>
    <row r="994" spans="1:11" ht="15.75" customHeight="1">
      <c r="A994" s="37"/>
      <c r="B994" s="37"/>
      <c r="D994" s="37"/>
      <c r="E994" s="34"/>
      <c r="F994" s="34"/>
      <c r="G994" s="34"/>
      <c r="H994" s="38"/>
      <c r="I994" s="38"/>
      <c r="J994" s="38"/>
      <c r="K994" s="38"/>
    </row>
    <row r="995" spans="1:11" ht="15.75" customHeight="1">
      <c r="A995" s="37"/>
      <c r="B995" s="37"/>
      <c r="D995" s="37"/>
      <c r="E995" s="34"/>
      <c r="F995" s="34"/>
      <c r="G995" s="34"/>
      <c r="H995" s="38"/>
      <c r="I995" s="38"/>
      <c r="J995" s="38"/>
      <c r="K995" s="38"/>
    </row>
    <row r="996" spans="1:11" ht="15.75" customHeight="1">
      <c r="A996" s="37"/>
      <c r="B996" s="37"/>
      <c r="D996" s="37"/>
      <c r="E996" s="34"/>
      <c r="F996" s="34"/>
      <c r="G996" s="34"/>
      <c r="H996" s="38"/>
      <c r="I996" s="38"/>
      <c r="J996" s="38"/>
      <c r="K996" s="38"/>
    </row>
    <row r="997" spans="1:11" ht="15.75" customHeight="1">
      <c r="A997" s="37"/>
      <c r="B997" s="37"/>
      <c r="D997" s="37"/>
      <c r="E997" s="34"/>
      <c r="F997" s="34"/>
      <c r="G997" s="34"/>
      <c r="H997" s="38"/>
      <c r="I997" s="38"/>
      <c r="J997" s="38"/>
      <c r="K997" s="38"/>
    </row>
    <row r="998" spans="1:11" ht="15.75" customHeight="1">
      <c r="A998" s="37"/>
      <c r="B998" s="37"/>
      <c r="D998" s="37"/>
      <c r="E998" s="34"/>
      <c r="F998" s="34"/>
      <c r="G998" s="34"/>
      <c r="H998" s="38"/>
      <c r="I998" s="38"/>
      <c r="J998" s="38"/>
      <c r="K998" s="38"/>
    </row>
    <row r="999" spans="1:11" ht="15.75" customHeight="1">
      <c r="A999" s="37"/>
      <c r="B999" s="37"/>
      <c r="D999" s="37"/>
      <c r="E999" s="34"/>
      <c r="F999" s="34"/>
      <c r="G999" s="34"/>
      <c r="H999" s="38"/>
      <c r="I999" s="38"/>
      <c r="J999" s="38"/>
      <c r="K999" s="38"/>
    </row>
    <row r="1000" spans="1:11" ht="15.75" customHeight="1">
      <c r="A1000" s="37"/>
      <c r="B1000" s="37"/>
      <c r="D1000" s="37"/>
      <c r="E1000" s="34"/>
      <c r="F1000" s="34"/>
      <c r="G1000" s="34"/>
      <c r="H1000" s="38"/>
      <c r="I1000" s="38"/>
      <c r="J1000" s="38"/>
      <c r="K1000" s="38"/>
    </row>
    <row r="1001" spans="1:11" ht="15.75" customHeight="1">
      <c r="A1001" s="37"/>
      <c r="B1001" s="37"/>
      <c r="D1001" s="37"/>
      <c r="E1001" s="34"/>
      <c r="F1001" s="34"/>
      <c r="G1001" s="34"/>
      <c r="H1001" s="38"/>
      <c r="I1001" s="38"/>
      <c r="J1001" s="38"/>
      <c r="K1001" s="38"/>
    </row>
    <row r="1002" spans="1:11" ht="15.75" customHeight="1">
      <c r="A1002" s="37"/>
      <c r="B1002" s="37"/>
      <c r="D1002" s="37"/>
      <c r="E1002" s="34"/>
      <c r="F1002" s="34"/>
      <c r="G1002" s="34"/>
      <c r="H1002" s="38"/>
      <c r="I1002" s="38"/>
      <c r="J1002" s="38"/>
      <c r="K1002" s="38"/>
    </row>
    <row r="1003" spans="1:11" ht="15.75" customHeight="1">
      <c r="A1003" s="37"/>
      <c r="B1003" s="37"/>
      <c r="D1003" s="37"/>
      <c r="E1003" s="34"/>
      <c r="F1003" s="34"/>
      <c r="G1003" s="34"/>
      <c r="H1003" s="38"/>
      <c r="I1003" s="38"/>
      <c r="J1003" s="38"/>
      <c r="K1003" s="38"/>
    </row>
    <row r="1004" spans="1:11" ht="15.75" customHeight="1">
      <c r="A1004" s="37"/>
      <c r="B1004" s="37"/>
      <c r="D1004" s="37"/>
      <c r="E1004" s="34"/>
      <c r="F1004" s="34"/>
      <c r="G1004" s="34"/>
      <c r="H1004" s="38"/>
      <c r="I1004" s="38"/>
      <c r="J1004" s="38"/>
      <c r="K1004" s="38"/>
    </row>
    <row r="1005" spans="1:11" ht="15.75" customHeight="1">
      <c r="A1005" s="37"/>
      <c r="B1005" s="37"/>
      <c r="D1005" s="37"/>
      <c r="E1005" s="34"/>
      <c r="F1005" s="34"/>
      <c r="G1005" s="34"/>
      <c r="H1005" s="38"/>
      <c r="I1005" s="38"/>
      <c r="J1005" s="38"/>
      <c r="K1005" s="38"/>
    </row>
    <row r="1006" spans="1:11" ht="15.75" customHeight="1">
      <c r="A1006" s="37"/>
      <c r="B1006" s="37"/>
      <c r="D1006" s="37"/>
      <c r="E1006" s="34"/>
      <c r="F1006" s="34"/>
      <c r="G1006" s="34"/>
      <c r="H1006" s="38"/>
      <c r="I1006" s="38"/>
      <c r="J1006" s="38"/>
      <c r="K1006" s="38"/>
    </row>
    <row r="1007" spans="1:11" ht="15.75" customHeight="1">
      <c r="A1007" s="37"/>
      <c r="B1007" s="37"/>
      <c r="D1007" s="37"/>
      <c r="E1007" s="34"/>
      <c r="F1007" s="34"/>
      <c r="G1007" s="34"/>
      <c r="H1007" s="38"/>
      <c r="I1007" s="38"/>
      <c r="J1007" s="38"/>
      <c r="K1007" s="38"/>
    </row>
    <row r="1008" spans="1:11" ht="15.75" customHeight="1">
      <c r="A1008" s="37"/>
      <c r="B1008" s="37"/>
      <c r="D1008" s="37"/>
      <c r="E1008" s="34"/>
      <c r="F1008" s="34"/>
      <c r="G1008" s="34"/>
      <c r="H1008" s="38"/>
      <c r="I1008" s="38"/>
      <c r="J1008" s="38"/>
      <c r="K1008" s="38"/>
    </row>
    <row r="1009" spans="1:11" ht="15.75" customHeight="1">
      <c r="A1009" s="37"/>
      <c r="B1009" s="37"/>
      <c r="D1009" s="37"/>
      <c r="E1009" s="34"/>
      <c r="F1009" s="34"/>
      <c r="G1009" s="34"/>
      <c r="H1009" s="38"/>
      <c r="I1009" s="38"/>
      <c r="J1009" s="38"/>
      <c r="K1009" s="38"/>
    </row>
    <row r="1010" spans="1:11" ht="15.75" customHeight="1">
      <c r="A1010" s="37"/>
      <c r="B1010" s="37"/>
      <c r="D1010" s="37"/>
      <c r="E1010" s="34"/>
      <c r="F1010" s="34"/>
      <c r="G1010" s="34"/>
      <c r="H1010" s="38"/>
      <c r="I1010" s="38"/>
      <c r="J1010" s="38"/>
      <c r="K1010" s="38"/>
    </row>
    <row r="1011" spans="1:11" ht="15.75" customHeight="1">
      <c r="A1011" s="37"/>
      <c r="B1011" s="37"/>
      <c r="D1011" s="37"/>
      <c r="E1011" s="34"/>
      <c r="F1011" s="34"/>
      <c r="G1011" s="34"/>
      <c r="H1011" s="38"/>
      <c r="I1011" s="38"/>
      <c r="J1011" s="38"/>
      <c r="K1011" s="38"/>
    </row>
    <row r="1012" spans="1:11" ht="15.75" customHeight="1">
      <c r="A1012" s="37"/>
      <c r="B1012" s="37"/>
      <c r="D1012" s="37"/>
      <c r="E1012" s="34"/>
      <c r="F1012" s="34"/>
      <c r="G1012" s="34"/>
      <c r="H1012" s="38"/>
      <c r="I1012" s="38"/>
      <c r="J1012" s="38"/>
      <c r="K1012" s="38"/>
    </row>
    <row r="1013" spans="1:11" ht="15.75" customHeight="1">
      <c r="A1013" s="37"/>
      <c r="B1013" s="37"/>
      <c r="D1013" s="37"/>
      <c r="E1013" s="34"/>
      <c r="F1013" s="34"/>
      <c r="G1013" s="34"/>
      <c r="H1013" s="38"/>
      <c r="I1013" s="38"/>
      <c r="J1013" s="38"/>
      <c r="K1013" s="38"/>
    </row>
    <row r="1014" spans="1:11" ht="15.75" customHeight="1">
      <c r="A1014" s="37"/>
      <c r="B1014" s="37"/>
      <c r="D1014" s="37"/>
      <c r="E1014" s="34"/>
      <c r="F1014" s="34"/>
      <c r="G1014" s="34"/>
      <c r="H1014" s="38"/>
      <c r="I1014" s="38"/>
      <c r="J1014" s="38"/>
      <c r="K1014" s="38"/>
    </row>
    <row r="1015" spans="1:11" ht="15.75" customHeight="1">
      <c r="A1015" s="37"/>
      <c r="B1015" s="37"/>
      <c r="D1015" s="37"/>
      <c r="E1015" s="34"/>
      <c r="F1015" s="34"/>
      <c r="G1015" s="34"/>
      <c r="H1015" s="38"/>
      <c r="I1015" s="38"/>
      <c r="J1015" s="38"/>
      <c r="K1015" s="38"/>
    </row>
    <row r="1016" spans="1:11" ht="15.75" customHeight="1">
      <c r="A1016" s="37"/>
      <c r="B1016" s="37"/>
      <c r="D1016" s="37"/>
      <c r="E1016" s="34"/>
      <c r="F1016" s="34"/>
      <c r="G1016" s="34"/>
      <c r="H1016" s="38"/>
      <c r="I1016" s="38"/>
      <c r="J1016" s="38"/>
      <c r="K1016" s="38"/>
    </row>
    <row r="1017" spans="1:11" ht="15.75" customHeight="1">
      <c r="A1017" s="37"/>
      <c r="B1017" s="37"/>
      <c r="D1017" s="37"/>
      <c r="E1017" s="34"/>
      <c r="F1017" s="34"/>
      <c r="G1017" s="34"/>
      <c r="H1017" s="38"/>
      <c r="I1017" s="38"/>
      <c r="J1017" s="38"/>
      <c r="K1017" s="38"/>
    </row>
    <row r="1018" spans="1:11" ht="15.75" customHeight="1">
      <c r="A1018" s="37"/>
      <c r="B1018" s="37"/>
      <c r="D1018" s="37"/>
      <c r="E1018" s="34"/>
      <c r="F1018" s="34"/>
      <c r="G1018" s="34"/>
      <c r="H1018" s="38"/>
      <c r="I1018" s="38"/>
      <c r="J1018" s="38"/>
      <c r="K1018" s="38"/>
    </row>
    <row r="1019" spans="1:11" ht="15.75" customHeight="1">
      <c r="A1019" s="37"/>
      <c r="B1019" s="37"/>
      <c r="D1019" s="37"/>
      <c r="E1019" s="34"/>
      <c r="F1019" s="34"/>
      <c r="G1019" s="34"/>
      <c r="H1019" s="38"/>
      <c r="I1019" s="38"/>
      <c r="J1019" s="38"/>
      <c r="K1019" s="38"/>
    </row>
    <row r="1020" spans="1:11" ht="15.75" customHeight="1">
      <c r="A1020" s="37"/>
      <c r="B1020" s="37"/>
      <c r="D1020" s="37"/>
      <c r="E1020" s="34"/>
      <c r="F1020" s="34"/>
      <c r="G1020" s="34"/>
      <c r="H1020" s="38"/>
      <c r="I1020" s="38"/>
      <c r="J1020" s="38"/>
      <c r="K1020" s="38"/>
    </row>
    <row r="1021" spans="1:11" ht="15.75" customHeight="1">
      <c r="A1021" s="37"/>
      <c r="B1021" s="37"/>
      <c r="D1021" s="37"/>
      <c r="E1021" s="34"/>
      <c r="F1021" s="34"/>
      <c r="G1021" s="34"/>
      <c r="H1021" s="38"/>
      <c r="I1021" s="38"/>
      <c r="J1021" s="38"/>
      <c r="K1021" s="38"/>
    </row>
    <row r="1022" spans="1:11" ht="15.75" customHeight="1">
      <c r="A1022" s="37"/>
      <c r="B1022" s="37"/>
      <c r="D1022" s="37"/>
      <c r="E1022" s="34"/>
      <c r="F1022" s="34"/>
      <c r="G1022" s="34"/>
      <c r="H1022" s="38"/>
      <c r="I1022" s="38"/>
      <c r="J1022" s="38"/>
      <c r="K1022" s="38"/>
    </row>
  </sheetData>
  <mergeCells count="20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A70:I70"/>
    <mergeCell ref="A71:A72"/>
    <mergeCell ref="B71:B72"/>
    <mergeCell ref="C71:C72"/>
    <mergeCell ref="D71:D72"/>
    <mergeCell ref="E71:E72"/>
    <mergeCell ref="F71:F72"/>
    <mergeCell ref="G71:H71"/>
    <mergeCell ref="I71:I72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6" workbookViewId="0">
      <selection activeCell="D28" sqref="D28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4.42578125" bestFit="1" customWidth="1"/>
    <col min="6" max="6" width="42.42578125" customWidth="1"/>
    <col min="7" max="7" width="22.42578125" style="20" bestFit="1" customWidth="1"/>
    <col min="8" max="8" width="18.7109375" style="20" bestFit="1" customWidth="1"/>
    <col min="9" max="9" width="21.28515625" style="20" customWidth="1"/>
    <col min="10" max="10" width="15.28515625" bestFit="1" customWidth="1"/>
  </cols>
  <sheetData>
    <row r="1" spans="1:10" ht="42" customHeight="1">
      <c r="A1" s="201" t="s">
        <v>222</v>
      </c>
      <c r="B1" s="201"/>
      <c r="C1" s="201"/>
      <c r="D1" s="201"/>
      <c r="E1" s="201"/>
      <c r="F1" s="201"/>
      <c r="G1" s="201"/>
      <c r="H1" s="201"/>
      <c r="I1" s="201"/>
    </row>
    <row r="2" spans="1:10" ht="42" customHeight="1" thickBot="1">
      <c r="A2" s="202" t="s">
        <v>1</v>
      </c>
      <c r="B2" s="201"/>
      <c r="C2" s="201"/>
      <c r="D2" s="201"/>
      <c r="E2" s="201"/>
      <c r="F2" s="201"/>
      <c r="G2" s="201"/>
      <c r="H2" s="201"/>
      <c r="I2" s="201"/>
    </row>
    <row r="3" spans="1:10" ht="28.5" customHeight="1" thickBot="1">
      <c r="A3" s="1" t="s">
        <v>2</v>
      </c>
      <c r="B3" s="1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5" t="s">
        <v>11</v>
      </c>
    </row>
    <row r="4" spans="1:10" ht="27.75" customHeight="1">
      <c r="A4" s="6" t="s">
        <v>12</v>
      </c>
      <c r="B4" s="6" t="s">
        <v>13</v>
      </c>
      <c r="C4" s="72">
        <v>127</v>
      </c>
      <c r="D4" s="6" t="s">
        <v>14</v>
      </c>
      <c r="E4" s="6" t="s">
        <v>15</v>
      </c>
      <c r="F4" s="8" t="s">
        <v>16</v>
      </c>
      <c r="G4" s="9" t="s">
        <v>17</v>
      </c>
      <c r="H4" s="9" t="s">
        <v>18</v>
      </c>
      <c r="I4" s="10">
        <v>44480</v>
      </c>
      <c r="J4" s="11"/>
    </row>
    <row r="5" spans="1:10" ht="27" customHeight="1">
      <c r="A5" s="12" t="s">
        <v>19</v>
      </c>
      <c r="B5" s="12" t="s">
        <v>20</v>
      </c>
      <c r="C5" s="13">
        <v>67</v>
      </c>
      <c r="D5" s="12" t="s">
        <v>21</v>
      </c>
      <c r="E5" s="12" t="s">
        <v>22</v>
      </c>
      <c r="F5" s="14" t="s">
        <v>23</v>
      </c>
      <c r="G5" s="15" t="s">
        <v>17</v>
      </c>
      <c r="H5" s="15" t="s">
        <v>18</v>
      </c>
      <c r="I5" s="16">
        <v>43426</v>
      </c>
      <c r="J5" s="11"/>
    </row>
    <row r="6" spans="1:10" ht="27" customHeight="1">
      <c r="A6" s="12" t="s">
        <v>24</v>
      </c>
      <c r="B6" s="12" t="s">
        <v>25</v>
      </c>
      <c r="C6" s="13">
        <v>102</v>
      </c>
      <c r="D6" s="12" t="s">
        <v>26</v>
      </c>
      <c r="E6" s="12" t="s">
        <v>27</v>
      </c>
      <c r="F6" s="14" t="s">
        <v>28</v>
      </c>
      <c r="G6" s="15" t="s">
        <v>17</v>
      </c>
      <c r="H6" s="15" t="s">
        <v>18</v>
      </c>
      <c r="I6" s="16">
        <v>43844</v>
      </c>
      <c r="J6" s="11"/>
    </row>
    <row r="7" spans="1:10" ht="27" customHeight="1">
      <c r="A7" s="12" t="s">
        <v>29</v>
      </c>
      <c r="B7" s="12" t="s">
        <v>30</v>
      </c>
      <c r="C7" s="13">
        <v>91</v>
      </c>
      <c r="D7" s="12" t="s">
        <v>21</v>
      </c>
      <c r="E7" s="12" t="s">
        <v>31</v>
      </c>
      <c r="F7" s="14" t="s">
        <v>32</v>
      </c>
      <c r="G7" s="15" t="s">
        <v>17</v>
      </c>
      <c r="H7" s="15" t="s">
        <v>18</v>
      </c>
      <c r="I7" s="16">
        <v>43678</v>
      </c>
      <c r="J7" s="11"/>
    </row>
    <row r="8" spans="1:10" ht="27" customHeight="1">
      <c r="A8" s="12" t="s">
        <v>33</v>
      </c>
      <c r="B8" s="12" t="s">
        <v>34</v>
      </c>
      <c r="C8" s="13">
        <v>33</v>
      </c>
      <c r="D8" s="12" t="s">
        <v>21</v>
      </c>
      <c r="E8" s="12" t="s">
        <v>22</v>
      </c>
      <c r="F8" s="14" t="s">
        <v>35</v>
      </c>
      <c r="G8" s="15" t="s">
        <v>17</v>
      </c>
      <c r="H8" s="15" t="s">
        <v>18</v>
      </c>
      <c r="I8" s="16">
        <v>42809</v>
      </c>
      <c r="J8" s="11"/>
    </row>
    <row r="9" spans="1:10" ht="27" customHeight="1">
      <c r="A9" s="12" t="s">
        <v>36</v>
      </c>
      <c r="B9" s="12" t="s">
        <v>37</v>
      </c>
      <c r="C9" s="13">
        <v>83</v>
      </c>
      <c r="D9" s="12" t="s">
        <v>38</v>
      </c>
      <c r="E9" s="12" t="s">
        <v>39</v>
      </c>
      <c r="F9" s="14" t="s">
        <v>40</v>
      </c>
      <c r="G9" s="15" t="s">
        <v>17</v>
      </c>
      <c r="H9" s="15" t="s">
        <v>18</v>
      </c>
      <c r="I9" s="16">
        <v>43775</v>
      </c>
      <c r="J9" s="11"/>
    </row>
    <row r="10" spans="1:10" ht="27" customHeight="1">
      <c r="A10" s="12" t="s">
        <v>41</v>
      </c>
      <c r="B10" s="12" t="s">
        <v>42</v>
      </c>
      <c r="C10" s="13">
        <v>97</v>
      </c>
      <c r="D10" s="12" t="s">
        <v>43</v>
      </c>
      <c r="E10" s="12" t="s">
        <v>44</v>
      </c>
      <c r="F10" s="14" t="s">
        <v>28</v>
      </c>
      <c r="G10" s="15" t="s">
        <v>17</v>
      </c>
      <c r="H10" s="15" t="s">
        <v>18</v>
      </c>
      <c r="I10" s="16">
        <v>43724</v>
      </c>
      <c r="J10" s="11"/>
    </row>
    <row r="11" spans="1:10" ht="27" customHeight="1">
      <c r="A11" s="12" t="s">
        <v>45</v>
      </c>
      <c r="B11" s="12" t="s">
        <v>46</v>
      </c>
      <c r="C11" s="13">
        <v>28</v>
      </c>
      <c r="D11" s="12" t="s">
        <v>21</v>
      </c>
      <c r="E11" s="12" t="s">
        <v>47</v>
      </c>
      <c r="F11" s="14" t="s">
        <v>48</v>
      </c>
      <c r="G11" s="15" t="s">
        <v>17</v>
      </c>
      <c r="H11" s="15" t="s">
        <v>18</v>
      </c>
      <c r="I11" s="16">
        <v>42759</v>
      </c>
      <c r="J11" s="11"/>
    </row>
    <row r="12" spans="1:10" ht="27" customHeight="1">
      <c r="A12" s="12" t="s">
        <v>49</v>
      </c>
      <c r="B12" s="12" t="s">
        <v>50</v>
      </c>
      <c r="C12" s="13">
        <v>134</v>
      </c>
      <c r="D12" s="12" t="s">
        <v>51</v>
      </c>
      <c r="E12" s="12" t="s">
        <v>52</v>
      </c>
      <c r="F12" s="14" t="s">
        <v>53</v>
      </c>
      <c r="G12" s="15" t="s">
        <v>17</v>
      </c>
      <c r="H12" s="15" t="s">
        <v>18</v>
      </c>
      <c r="I12" s="16">
        <v>44567</v>
      </c>
      <c r="J12" s="11"/>
    </row>
    <row r="13" spans="1:10" ht="27" customHeight="1">
      <c r="A13" s="12" t="s">
        <v>54</v>
      </c>
      <c r="B13" s="12" t="s">
        <v>55</v>
      </c>
      <c r="C13" s="13">
        <v>87</v>
      </c>
      <c r="D13" s="12" t="s">
        <v>21</v>
      </c>
      <c r="E13" s="12" t="s">
        <v>56</v>
      </c>
      <c r="F13" s="14" t="s">
        <v>57</v>
      </c>
      <c r="G13" s="15" t="s">
        <v>17</v>
      </c>
      <c r="H13" s="15" t="s">
        <v>18</v>
      </c>
      <c r="I13" s="16">
        <v>43684</v>
      </c>
      <c r="J13" s="11"/>
    </row>
    <row r="14" spans="1:10" ht="27" customHeight="1">
      <c r="A14" s="12" t="s">
        <v>58</v>
      </c>
      <c r="B14" s="12" t="s">
        <v>59</v>
      </c>
      <c r="C14" s="13">
        <v>110</v>
      </c>
      <c r="D14" s="12" t="s">
        <v>60</v>
      </c>
      <c r="E14" s="12" t="s">
        <v>52</v>
      </c>
      <c r="F14" s="14" t="s">
        <v>53</v>
      </c>
      <c r="G14" s="15" t="s">
        <v>17</v>
      </c>
      <c r="H14" s="15" t="s">
        <v>18</v>
      </c>
      <c r="I14" s="16">
        <v>43926</v>
      </c>
      <c r="J14" s="11"/>
    </row>
    <row r="15" spans="1:10" ht="27" customHeight="1">
      <c r="A15" s="12" t="s">
        <v>61</v>
      </c>
      <c r="B15" s="12" t="s">
        <v>62</v>
      </c>
      <c r="C15" s="13">
        <v>139</v>
      </c>
      <c r="D15" s="12" t="s">
        <v>63</v>
      </c>
      <c r="E15" s="12" t="s">
        <v>31</v>
      </c>
      <c r="F15" s="14" t="s">
        <v>32</v>
      </c>
      <c r="G15" s="15" t="s">
        <v>17</v>
      </c>
      <c r="H15" s="15" t="s">
        <v>18</v>
      </c>
      <c r="I15" s="16">
        <v>44609</v>
      </c>
      <c r="J15" s="11"/>
    </row>
    <row r="16" spans="1:10" ht="27" customHeight="1">
      <c r="A16" s="12" t="s">
        <v>64</v>
      </c>
      <c r="B16" s="12" t="s">
        <v>65</v>
      </c>
      <c r="C16" s="13">
        <v>107</v>
      </c>
      <c r="D16" s="12" t="s">
        <v>51</v>
      </c>
      <c r="E16" s="12" t="s">
        <v>66</v>
      </c>
      <c r="F16" s="14" t="s">
        <v>40</v>
      </c>
      <c r="G16" s="15" t="s">
        <v>17</v>
      </c>
      <c r="H16" s="15" t="s">
        <v>18</v>
      </c>
      <c r="I16" s="16">
        <v>43986</v>
      </c>
      <c r="J16" s="11"/>
    </row>
    <row r="17" spans="1:10" ht="26.25" customHeight="1">
      <c r="A17" s="12" t="s">
        <v>67</v>
      </c>
      <c r="B17" s="12" t="s">
        <v>68</v>
      </c>
      <c r="C17" s="13">
        <v>76</v>
      </c>
      <c r="D17" s="12" t="s">
        <v>26</v>
      </c>
      <c r="E17" s="12" t="s">
        <v>22</v>
      </c>
      <c r="F17" s="14" t="s">
        <v>35</v>
      </c>
      <c r="G17" s="15" t="s">
        <v>17</v>
      </c>
      <c r="H17" s="15" t="s">
        <v>18</v>
      </c>
      <c r="I17" s="16">
        <v>43803</v>
      </c>
      <c r="J17" s="11"/>
    </row>
    <row r="18" spans="1:10" ht="27" customHeight="1">
      <c r="A18" s="12" t="s">
        <v>69</v>
      </c>
      <c r="B18" s="12" t="s">
        <v>70</v>
      </c>
      <c r="C18" s="13">
        <v>101</v>
      </c>
      <c r="D18" s="12" t="s">
        <v>71</v>
      </c>
      <c r="E18" s="12" t="s">
        <v>72</v>
      </c>
      <c r="F18" s="14" t="s">
        <v>73</v>
      </c>
      <c r="G18" s="15" t="s">
        <v>17</v>
      </c>
      <c r="H18" s="15" t="s">
        <v>18</v>
      </c>
      <c r="I18" s="16">
        <v>43843</v>
      </c>
      <c r="J18" s="11"/>
    </row>
    <row r="19" spans="1:10" ht="27" customHeight="1">
      <c r="A19" s="12" t="s">
        <v>78</v>
      </c>
      <c r="B19" s="12" t="s">
        <v>79</v>
      </c>
      <c r="C19" s="13">
        <v>50</v>
      </c>
      <c r="D19" s="12" t="s">
        <v>26</v>
      </c>
      <c r="E19" s="18" t="s">
        <v>31</v>
      </c>
      <c r="F19" s="14" t="s">
        <v>80</v>
      </c>
      <c r="G19" s="15" t="s">
        <v>17</v>
      </c>
      <c r="H19" s="15" t="s">
        <v>18</v>
      </c>
      <c r="I19" s="16">
        <v>42954</v>
      </c>
      <c r="J19" s="11"/>
    </row>
    <row r="20" spans="1:10" ht="27" customHeight="1">
      <c r="A20" s="12" t="s">
        <v>81</v>
      </c>
      <c r="B20" s="12" t="s">
        <v>82</v>
      </c>
      <c r="C20" s="13">
        <v>27</v>
      </c>
      <c r="D20" s="12" t="s">
        <v>26</v>
      </c>
      <c r="E20" s="12" t="s">
        <v>31</v>
      </c>
      <c r="F20" s="14" t="s">
        <v>80</v>
      </c>
      <c r="G20" s="15" t="s">
        <v>17</v>
      </c>
      <c r="H20" s="15" t="s">
        <v>18</v>
      </c>
      <c r="I20" s="16">
        <v>42725</v>
      </c>
      <c r="J20" s="11"/>
    </row>
    <row r="21" spans="1:10" ht="27" customHeight="1">
      <c r="A21" s="12" t="s">
        <v>83</v>
      </c>
      <c r="B21" s="12" t="s">
        <v>84</v>
      </c>
      <c r="C21" s="13">
        <v>65</v>
      </c>
      <c r="D21" s="12" t="s">
        <v>85</v>
      </c>
      <c r="E21" s="12" t="s">
        <v>86</v>
      </c>
      <c r="F21" s="14" t="s">
        <v>57</v>
      </c>
      <c r="G21" s="15" t="s">
        <v>17</v>
      </c>
      <c r="H21" s="15" t="s">
        <v>18</v>
      </c>
      <c r="I21" s="16">
        <v>43323</v>
      </c>
      <c r="J21" s="11"/>
    </row>
    <row r="22" spans="1:10" ht="27" customHeight="1">
      <c r="A22" s="12" t="s">
        <v>87</v>
      </c>
      <c r="B22" s="12" t="s">
        <v>88</v>
      </c>
      <c r="C22" s="13">
        <v>129</v>
      </c>
      <c r="D22" s="12" t="s">
        <v>76</v>
      </c>
      <c r="E22" s="12" t="s">
        <v>77</v>
      </c>
      <c r="F22" s="14" t="s">
        <v>40</v>
      </c>
      <c r="G22" s="15" t="s">
        <v>17</v>
      </c>
      <c r="H22" s="15" t="s">
        <v>18</v>
      </c>
      <c r="I22" s="16">
        <v>44531</v>
      </c>
      <c r="J22" s="17">
        <v>44970</v>
      </c>
    </row>
    <row r="23" spans="1:10" ht="27" customHeight="1">
      <c r="A23" s="12" t="s">
        <v>89</v>
      </c>
      <c r="B23" s="12" t="s">
        <v>90</v>
      </c>
      <c r="C23" s="13">
        <v>106</v>
      </c>
      <c r="D23" s="12" t="s">
        <v>26</v>
      </c>
      <c r="E23" s="12" t="s">
        <v>22</v>
      </c>
      <c r="F23" s="14" t="s">
        <v>91</v>
      </c>
      <c r="G23" s="15" t="s">
        <v>17</v>
      </c>
      <c r="H23" s="15" t="s">
        <v>18</v>
      </c>
      <c r="I23" s="16">
        <v>43986</v>
      </c>
      <c r="J23" s="11"/>
    </row>
    <row r="24" spans="1:10" ht="27" customHeight="1">
      <c r="A24" s="12" t="s">
        <v>92</v>
      </c>
      <c r="B24" s="12" t="s">
        <v>93</v>
      </c>
      <c r="C24" s="13">
        <v>135</v>
      </c>
      <c r="D24" s="12" t="s">
        <v>21</v>
      </c>
      <c r="E24" s="12" t="s">
        <v>56</v>
      </c>
      <c r="F24" s="14" t="s">
        <v>57</v>
      </c>
      <c r="G24" s="15" t="s">
        <v>17</v>
      </c>
      <c r="H24" s="15" t="s">
        <v>18</v>
      </c>
      <c r="I24" s="16">
        <v>44572</v>
      </c>
      <c r="J24" s="11"/>
    </row>
    <row r="25" spans="1:10" ht="27" customHeight="1">
      <c r="A25" s="12" t="s">
        <v>94</v>
      </c>
      <c r="B25" s="12" t="s">
        <v>95</v>
      </c>
      <c r="C25" s="13">
        <v>53</v>
      </c>
      <c r="D25" s="12" t="s">
        <v>43</v>
      </c>
      <c r="E25" s="12" t="s">
        <v>96</v>
      </c>
      <c r="F25" s="14" t="s">
        <v>40</v>
      </c>
      <c r="G25" s="15" t="s">
        <v>17</v>
      </c>
      <c r="H25" s="15" t="s">
        <v>18</v>
      </c>
      <c r="I25" s="16">
        <v>43034</v>
      </c>
      <c r="J25" s="11"/>
    </row>
    <row r="26" spans="1:10" ht="27" customHeight="1">
      <c r="A26" s="12" t="s">
        <v>97</v>
      </c>
      <c r="B26" s="12" t="s">
        <v>98</v>
      </c>
      <c r="C26" s="13">
        <v>120</v>
      </c>
      <c r="D26" s="12" t="s">
        <v>21</v>
      </c>
      <c r="E26" s="12" t="s">
        <v>99</v>
      </c>
      <c r="F26" s="14" t="s">
        <v>100</v>
      </c>
      <c r="G26" s="15" t="s">
        <v>17</v>
      </c>
      <c r="H26" s="15" t="s">
        <v>18</v>
      </c>
      <c r="I26" s="16">
        <v>44392</v>
      </c>
      <c r="J26" s="11"/>
    </row>
    <row r="27" spans="1:10" ht="27" customHeight="1">
      <c r="A27" s="12" t="s">
        <v>101</v>
      </c>
      <c r="B27" s="12" t="s">
        <v>102</v>
      </c>
      <c r="C27" s="13">
        <v>49</v>
      </c>
      <c r="D27" s="12" t="s">
        <v>26</v>
      </c>
      <c r="E27" s="12" t="s">
        <v>31</v>
      </c>
      <c r="F27" s="14" t="s">
        <v>32</v>
      </c>
      <c r="G27" s="15" t="s">
        <v>17</v>
      </c>
      <c r="H27" s="15" t="s">
        <v>18</v>
      </c>
      <c r="I27" s="16">
        <v>42948</v>
      </c>
      <c r="J27" s="11"/>
    </row>
    <row r="28" spans="1:10" ht="27" customHeight="1">
      <c r="A28" s="12" t="s">
        <v>103</v>
      </c>
      <c r="B28" s="12" t="s">
        <v>104</v>
      </c>
      <c r="C28" s="13">
        <v>142</v>
      </c>
      <c r="D28" s="12" t="s">
        <v>105</v>
      </c>
      <c r="E28" s="12" t="s">
        <v>56</v>
      </c>
      <c r="F28" s="14" t="s">
        <v>57</v>
      </c>
      <c r="G28" s="15" t="s">
        <v>17</v>
      </c>
      <c r="H28" s="15" t="s">
        <v>18</v>
      </c>
      <c r="I28" s="16">
        <v>44655</v>
      </c>
      <c r="J28" s="11"/>
    </row>
    <row r="29" spans="1:10" ht="27" customHeight="1">
      <c r="A29" s="12" t="s">
        <v>106</v>
      </c>
      <c r="B29" s="12" t="s">
        <v>107</v>
      </c>
      <c r="C29" s="13">
        <v>140</v>
      </c>
      <c r="D29" s="12" t="s">
        <v>71</v>
      </c>
      <c r="E29" s="12" t="s">
        <v>108</v>
      </c>
      <c r="F29" s="14" t="s">
        <v>53</v>
      </c>
      <c r="G29" s="15" t="s">
        <v>17</v>
      </c>
      <c r="H29" s="15" t="s">
        <v>18</v>
      </c>
      <c r="I29" s="16">
        <v>44623</v>
      </c>
      <c r="J29" s="11"/>
    </row>
    <row r="30" spans="1:10" ht="27" customHeight="1">
      <c r="A30" s="12" t="s">
        <v>109</v>
      </c>
      <c r="B30" s="12" t="s">
        <v>110</v>
      </c>
      <c r="C30" s="13">
        <v>128</v>
      </c>
      <c r="D30" s="12" t="s">
        <v>111</v>
      </c>
      <c r="E30" s="12" t="s">
        <v>112</v>
      </c>
      <c r="F30" s="14" t="s">
        <v>53</v>
      </c>
      <c r="G30" s="15" t="s">
        <v>17</v>
      </c>
      <c r="H30" s="15" t="s">
        <v>113</v>
      </c>
      <c r="I30" s="16">
        <v>44522</v>
      </c>
      <c r="J30" s="17">
        <v>44978</v>
      </c>
    </row>
    <row r="31" spans="1:10" ht="27" customHeight="1">
      <c r="A31" s="12" t="s">
        <v>114</v>
      </c>
      <c r="B31" s="12" t="s">
        <v>115</v>
      </c>
      <c r="C31" s="13">
        <v>146</v>
      </c>
      <c r="D31" s="12" t="s">
        <v>116</v>
      </c>
      <c r="E31" s="12" t="s">
        <v>15</v>
      </c>
      <c r="F31" s="14" t="s">
        <v>117</v>
      </c>
      <c r="G31" s="15" t="s">
        <v>17</v>
      </c>
      <c r="H31" s="15" t="s">
        <v>18</v>
      </c>
      <c r="I31" s="16">
        <v>44346</v>
      </c>
      <c r="J31" s="11"/>
    </row>
    <row r="32" spans="1:10" ht="27" customHeight="1">
      <c r="A32" s="12" t="s">
        <v>122</v>
      </c>
      <c r="B32" s="12" t="s">
        <v>123</v>
      </c>
      <c r="C32" s="13">
        <v>80</v>
      </c>
      <c r="D32" s="12" t="s">
        <v>124</v>
      </c>
      <c r="E32" s="12" t="s">
        <v>124</v>
      </c>
      <c r="F32" s="14" t="s">
        <v>40</v>
      </c>
      <c r="G32" s="15" t="s">
        <v>17</v>
      </c>
      <c r="H32" s="15" t="s">
        <v>18</v>
      </c>
      <c r="I32" s="16">
        <v>43713</v>
      </c>
      <c r="J32" s="17">
        <v>44960</v>
      </c>
    </row>
    <row r="33" spans="1:10" ht="27" customHeight="1">
      <c r="A33" s="12" t="s">
        <v>125</v>
      </c>
      <c r="B33" s="12" t="s">
        <v>126</v>
      </c>
      <c r="C33" s="13">
        <v>36</v>
      </c>
      <c r="D33" s="12" t="s">
        <v>26</v>
      </c>
      <c r="E33" s="12" t="s">
        <v>31</v>
      </c>
      <c r="F33" s="14" t="s">
        <v>80</v>
      </c>
      <c r="G33" s="15" t="s">
        <v>17</v>
      </c>
      <c r="H33" s="15" t="s">
        <v>18</v>
      </c>
      <c r="I33" s="16">
        <v>42829</v>
      </c>
      <c r="J33" s="11"/>
    </row>
    <row r="34" spans="1:10" ht="27" customHeight="1">
      <c r="A34" s="12" t="s">
        <v>127</v>
      </c>
      <c r="B34" s="12" t="s">
        <v>128</v>
      </c>
      <c r="C34" s="13">
        <v>42</v>
      </c>
      <c r="D34" s="12" t="s">
        <v>26</v>
      </c>
      <c r="E34" s="18" t="s">
        <v>31</v>
      </c>
      <c r="F34" s="14" t="s">
        <v>80</v>
      </c>
      <c r="G34" s="15" t="s">
        <v>17</v>
      </c>
      <c r="H34" s="15" t="s">
        <v>18</v>
      </c>
      <c r="I34" s="16">
        <v>42926</v>
      </c>
      <c r="J34" s="11"/>
    </row>
    <row r="35" spans="1:10" ht="27" customHeight="1">
      <c r="A35" s="12" t="s">
        <v>129</v>
      </c>
      <c r="B35" s="12" t="s">
        <v>130</v>
      </c>
      <c r="C35" s="13">
        <v>122</v>
      </c>
      <c r="D35" s="12" t="s">
        <v>43</v>
      </c>
      <c r="E35" s="12" t="s">
        <v>131</v>
      </c>
      <c r="F35" s="14" t="s">
        <v>40</v>
      </c>
      <c r="G35" s="15" t="s">
        <v>17</v>
      </c>
      <c r="H35" s="15" t="s">
        <v>18</v>
      </c>
      <c r="I35" s="16">
        <v>44397</v>
      </c>
      <c r="J35" s="11"/>
    </row>
    <row r="36" spans="1:10" ht="27" customHeight="1">
      <c r="A36" s="12" t="s">
        <v>132</v>
      </c>
      <c r="B36" s="12" t="s">
        <v>133</v>
      </c>
      <c r="C36" s="13">
        <v>136</v>
      </c>
      <c r="D36" s="12" t="s">
        <v>134</v>
      </c>
      <c r="E36" s="12" t="s">
        <v>135</v>
      </c>
      <c r="F36" s="14" t="s">
        <v>57</v>
      </c>
      <c r="G36" s="15" t="s">
        <v>17</v>
      </c>
      <c r="H36" s="15" t="s">
        <v>18</v>
      </c>
      <c r="I36" s="16">
        <v>44579</v>
      </c>
      <c r="J36" s="11"/>
    </row>
    <row r="37" spans="1:10" ht="27" customHeight="1">
      <c r="A37" s="12" t="s">
        <v>136</v>
      </c>
      <c r="B37" s="12" t="s">
        <v>137</v>
      </c>
      <c r="C37" s="13">
        <v>145</v>
      </c>
      <c r="D37" s="12" t="s">
        <v>116</v>
      </c>
      <c r="E37" s="12" t="s">
        <v>15</v>
      </c>
      <c r="F37" s="14" t="s">
        <v>53</v>
      </c>
      <c r="G37" s="15" t="s">
        <v>17</v>
      </c>
      <c r="H37" s="15" t="s">
        <v>18</v>
      </c>
      <c r="I37" s="16">
        <v>44690</v>
      </c>
      <c r="J37" s="11"/>
    </row>
    <row r="38" spans="1:10" ht="27" customHeight="1">
      <c r="A38" s="12" t="s">
        <v>138</v>
      </c>
      <c r="B38" s="12" t="s">
        <v>139</v>
      </c>
      <c r="C38" s="13">
        <v>58</v>
      </c>
      <c r="D38" s="12" t="s">
        <v>26</v>
      </c>
      <c r="E38" s="12" t="s">
        <v>22</v>
      </c>
      <c r="F38" s="14" t="s">
        <v>23</v>
      </c>
      <c r="G38" s="15" t="s">
        <v>17</v>
      </c>
      <c r="H38" s="15" t="s">
        <v>18</v>
      </c>
      <c r="I38" s="16">
        <v>44566</v>
      </c>
      <c r="J38" s="11"/>
    </row>
    <row r="39" spans="1:10" ht="27" customHeight="1">
      <c r="A39" s="12" t="s">
        <v>140</v>
      </c>
      <c r="B39" s="12" t="s">
        <v>141</v>
      </c>
      <c r="C39" s="13">
        <v>141</v>
      </c>
      <c r="D39" s="12" t="s">
        <v>142</v>
      </c>
      <c r="E39" s="12" t="s">
        <v>99</v>
      </c>
      <c r="F39" s="14" t="s">
        <v>100</v>
      </c>
      <c r="G39" s="15" t="s">
        <v>17</v>
      </c>
      <c r="H39" s="15" t="s">
        <v>18</v>
      </c>
      <c r="I39" s="16">
        <v>44638</v>
      </c>
      <c r="J39" s="11"/>
    </row>
    <row r="40" spans="1:10" ht="27" customHeight="1">
      <c r="A40" s="12" t="s">
        <v>143</v>
      </c>
      <c r="B40" s="12" t="s">
        <v>144</v>
      </c>
      <c r="C40" s="13">
        <v>133</v>
      </c>
      <c r="D40" s="12" t="s">
        <v>145</v>
      </c>
      <c r="E40" s="12" t="s">
        <v>146</v>
      </c>
      <c r="F40" s="14" t="s">
        <v>147</v>
      </c>
      <c r="G40" s="15" t="s">
        <v>17</v>
      </c>
      <c r="H40" s="15" t="s">
        <v>18</v>
      </c>
      <c r="I40" s="16">
        <v>44566</v>
      </c>
      <c r="J40" s="11"/>
    </row>
    <row r="41" spans="1:10" ht="27" customHeight="1">
      <c r="A41" s="12" t="s">
        <v>148</v>
      </c>
      <c r="B41" s="12" t="s">
        <v>149</v>
      </c>
      <c r="C41" s="13">
        <v>43</v>
      </c>
      <c r="D41" s="12" t="s">
        <v>26</v>
      </c>
      <c r="E41" s="12" t="s">
        <v>56</v>
      </c>
      <c r="F41" s="14" t="s">
        <v>57</v>
      </c>
      <c r="G41" s="15" t="s">
        <v>17</v>
      </c>
      <c r="H41" s="15" t="s">
        <v>18</v>
      </c>
      <c r="I41" s="16">
        <v>42928</v>
      </c>
      <c r="J41" s="11"/>
    </row>
    <row r="42" spans="1:10" ht="27" customHeight="1">
      <c r="A42" s="12" t="s">
        <v>150</v>
      </c>
      <c r="B42" s="12" t="s">
        <v>151</v>
      </c>
      <c r="C42" s="13">
        <v>73</v>
      </c>
      <c r="D42" s="12" t="s">
        <v>26</v>
      </c>
      <c r="E42" s="12" t="s">
        <v>22</v>
      </c>
      <c r="F42" s="14" t="s">
        <v>91</v>
      </c>
      <c r="G42" s="15" t="s">
        <v>17</v>
      </c>
      <c r="H42" s="15" t="s">
        <v>18</v>
      </c>
      <c r="I42" s="16">
        <v>43742</v>
      </c>
      <c r="J42" s="11"/>
    </row>
    <row r="43" spans="1:10">
      <c r="A43" s="19"/>
    </row>
    <row r="44" spans="1:10" ht="42" customHeight="1" thickBot="1">
      <c r="A44" s="206" t="s">
        <v>152</v>
      </c>
      <c r="B44" s="207"/>
      <c r="C44" s="207"/>
      <c r="D44" s="207"/>
      <c r="E44" s="207"/>
      <c r="F44" s="207"/>
      <c r="G44" s="207"/>
      <c r="H44" s="207"/>
      <c r="I44" s="21"/>
    </row>
    <row r="45" spans="1:10" ht="28.5" customHeight="1" thickBot="1">
      <c r="A45" s="2" t="s">
        <v>2</v>
      </c>
      <c r="B45" s="3" t="s">
        <v>3</v>
      </c>
      <c r="C45" s="3" t="s">
        <v>4</v>
      </c>
      <c r="D45" s="3" t="s">
        <v>5</v>
      </c>
      <c r="E45" s="3" t="s">
        <v>7</v>
      </c>
      <c r="F45" s="73" t="s">
        <v>8</v>
      </c>
      <c r="G45" s="74" t="s">
        <v>153</v>
      </c>
      <c r="H45" s="75" t="s">
        <v>221</v>
      </c>
    </row>
    <row r="46" spans="1:10" ht="27" customHeight="1">
      <c r="A46" s="6" t="s">
        <v>154</v>
      </c>
      <c r="B46" s="6" t="s">
        <v>155</v>
      </c>
      <c r="C46" s="72">
        <v>143</v>
      </c>
      <c r="D46" s="6" t="s">
        <v>156</v>
      </c>
      <c r="E46" s="8" t="s">
        <v>40</v>
      </c>
      <c r="F46" s="9" t="s">
        <v>157</v>
      </c>
      <c r="G46" s="76">
        <v>44663</v>
      </c>
      <c r="H46" s="10"/>
    </row>
    <row r="47" spans="1:10" ht="31.5" customHeight="1">
      <c r="A47" s="12" t="s">
        <v>160</v>
      </c>
      <c r="B47" s="12" t="s">
        <v>161</v>
      </c>
      <c r="C47" s="13">
        <v>132</v>
      </c>
      <c r="D47" s="12" t="s">
        <v>162</v>
      </c>
      <c r="E47" s="14" t="s">
        <v>147</v>
      </c>
      <c r="F47" s="15" t="s">
        <v>157</v>
      </c>
      <c r="G47" s="78">
        <v>44532</v>
      </c>
      <c r="H47" s="16"/>
    </row>
    <row r="48" spans="1:10" ht="31.5" customHeight="1">
      <c r="A48" s="12" t="s">
        <v>163</v>
      </c>
      <c r="B48" s="12" t="s">
        <v>164</v>
      </c>
      <c r="C48" s="13">
        <v>131</v>
      </c>
      <c r="D48" s="12" t="s">
        <v>165</v>
      </c>
      <c r="E48" s="14" t="s">
        <v>166</v>
      </c>
      <c r="F48" s="15" t="s">
        <v>157</v>
      </c>
      <c r="G48" s="78">
        <v>44532</v>
      </c>
      <c r="H48" s="16">
        <v>44973</v>
      </c>
    </row>
    <row r="49" spans="1:8" ht="15.75">
      <c r="A49" s="12" t="s">
        <v>163</v>
      </c>
      <c r="B49" s="12" t="s">
        <v>226</v>
      </c>
      <c r="C49" s="13">
        <v>147</v>
      </c>
      <c r="D49" s="12" t="s">
        <v>227</v>
      </c>
      <c r="E49" s="14" t="s">
        <v>166</v>
      </c>
      <c r="F49" s="15" t="s">
        <v>157</v>
      </c>
      <c r="G49" s="78">
        <v>44974</v>
      </c>
      <c r="H49" s="16"/>
    </row>
  </sheetData>
  <mergeCells count="3">
    <mergeCell ref="A1:I1"/>
    <mergeCell ref="A2:I2"/>
    <mergeCell ref="A44:H44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23"/>
  <sheetViews>
    <sheetView topLeftCell="A46" workbookViewId="0">
      <selection activeCell="C50" sqref="C50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39.28515625" style="27" bestFit="1" customWidth="1"/>
    <col min="4" max="4" width="42.85546875" style="27" customWidth="1"/>
    <col min="5" max="5" width="14.85546875" style="27" customWidth="1"/>
    <col min="6" max="7" width="14.140625" style="27" customWidth="1"/>
    <col min="8" max="8" width="14.42578125" style="27" customWidth="1"/>
    <col min="9" max="9" width="16" style="27" customWidth="1"/>
    <col min="10" max="10" width="13" style="27" customWidth="1"/>
    <col min="11" max="11" width="17.85546875" style="27" customWidth="1"/>
    <col min="12" max="12" width="8.7109375" style="27" customWidth="1"/>
    <col min="13" max="13" width="12.140625" style="27" customWidth="1"/>
    <col min="14" max="27" width="8.7109375" style="27" customWidth="1"/>
    <col min="28" max="16384" width="14.42578125" style="27"/>
  </cols>
  <sheetData>
    <row r="1" spans="1:11" ht="47.25" customHeight="1">
      <c r="A1" s="210" t="s">
        <v>416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ht="28.5" customHeight="1">
      <c r="A3" s="214" t="s">
        <v>3</v>
      </c>
      <c r="B3" s="214" t="s">
        <v>4</v>
      </c>
      <c r="C3" s="214" t="s">
        <v>5</v>
      </c>
      <c r="D3" s="214" t="s">
        <v>7</v>
      </c>
      <c r="E3" s="216" t="s">
        <v>167</v>
      </c>
      <c r="F3" s="216" t="s">
        <v>168</v>
      </c>
      <c r="G3" s="216" t="s">
        <v>300</v>
      </c>
      <c r="H3" s="217" t="s">
        <v>169</v>
      </c>
      <c r="I3" s="213"/>
      <c r="J3" s="218"/>
      <c r="K3" s="216" t="s">
        <v>170</v>
      </c>
    </row>
    <row r="4" spans="1:11" ht="28.5" customHeight="1">
      <c r="A4" s="215"/>
      <c r="B4" s="215"/>
      <c r="C4" s="215"/>
      <c r="D4" s="215"/>
      <c r="E4" s="215"/>
      <c r="F4" s="215"/>
      <c r="G4" s="215"/>
      <c r="H4" s="28" t="s">
        <v>417</v>
      </c>
      <c r="I4" s="28" t="s">
        <v>172</v>
      </c>
      <c r="J4" s="29" t="s">
        <v>173</v>
      </c>
      <c r="K4" s="215"/>
    </row>
    <row r="5" spans="1:11" ht="28.5" customHeight="1">
      <c r="A5" s="30" t="s">
        <v>330</v>
      </c>
      <c r="B5" s="30">
        <v>169</v>
      </c>
      <c r="C5" s="31" t="s">
        <v>71</v>
      </c>
      <c r="D5" s="31" t="s">
        <v>48</v>
      </c>
      <c r="E5" s="32">
        <v>15054.4</v>
      </c>
      <c r="F5" s="32">
        <v>0</v>
      </c>
      <c r="G5" s="32">
        <v>0</v>
      </c>
      <c r="H5" s="33">
        <v>876.95</v>
      </c>
      <c r="I5" s="33">
        <v>2857.43</v>
      </c>
      <c r="J5" s="33">
        <v>0</v>
      </c>
      <c r="K5" s="98">
        <f>E5+F5-H5-I5-J5</f>
        <v>11320.019999999999</v>
      </c>
    </row>
    <row r="6" spans="1:11" ht="28.5" customHeight="1">
      <c r="A6" s="30" t="s">
        <v>385</v>
      </c>
      <c r="B6" s="30">
        <v>185</v>
      </c>
      <c r="C6" s="31" t="s">
        <v>63</v>
      </c>
      <c r="D6" s="31" t="s">
        <v>23</v>
      </c>
      <c r="E6" s="32">
        <v>6269.82</v>
      </c>
      <c r="F6" s="32">
        <v>0</v>
      </c>
      <c r="G6" s="32">
        <v>0</v>
      </c>
      <c r="H6" s="33">
        <v>703.68</v>
      </c>
      <c r="I6" s="33">
        <v>645.73</v>
      </c>
      <c r="J6" s="33">
        <v>0</v>
      </c>
      <c r="K6" s="98">
        <f>E6+F6-H6-I6-J6</f>
        <v>4920.41</v>
      </c>
    </row>
    <row r="7" spans="1:11" ht="27.75" customHeight="1">
      <c r="A7" s="30" t="s">
        <v>230</v>
      </c>
      <c r="B7" s="30">
        <v>149</v>
      </c>
      <c r="C7" s="31" t="s">
        <v>43</v>
      </c>
      <c r="D7" s="31" t="s">
        <v>28</v>
      </c>
      <c r="E7" s="32">
        <v>15054.4</v>
      </c>
      <c r="F7" s="32">
        <v>0</v>
      </c>
      <c r="G7" s="32">
        <v>0</v>
      </c>
      <c r="H7" s="33">
        <v>876.95</v>
      </c>
      <c r="I7" s="33">
        <v>2909.56</v>
      </c>
      <c r="J7" s="33">
        <v>0</v>
      </c>
      <c r="K7" s="98">
        <f>E7+F7-H7-I7-J7</f>
        <v>11267.89</v>
      </c>
    </row>
    <row r="8" spans="1:11" ht="27.75" customHeight="1">
      <c r="A8" s="30" t="s">
        <v>277</v>
      </c>
      <c r="B8" s="30">
        <v>159</v>
      </c>
      <c r="C8" s="31" t="s">
        <v>43</v>
      </c>
      <c r="D8" s="31" t="s">
        <v>353</v>
      </c>
      <c r="E8" s="32">
        <v>15054.4</v>
      </c>
      <c r="F8" s="32">
        <v>0</v>
      </c>
      <c r="G8" s="32">
        <v>0</v>
      </c>
      <c r="H8" s="33">
        <v>876.95</v>
      </c>
      <c r="I8" s="33">
        <v>3013.84</v>
      </c>
      <c r="J8" s="33">
        <v>0</v>
      </c>
      <c r="K8" s="98">
        <f t="shared" ref="K8:K69" si="0">E8+F8-H8-I8-J8</f>
        <v>11163.609999999999</v>
      </c>
    </row>
    <row r="9" spans="1:11" ht="27.75" customHeight="1">
      <c r="A9" s="30" t="s">
        <v>387</v>
      </c>
      <c r="B9" s="30">
        <v>186</v>
      </c>
      <c r="C9" s="31" t="s">
        <v>63</v>
      </c>
      <c r="D9" s="31" t="s">
        <v>23</v>
      </c>
      <c r="E9" s="32">
        <v>6269.82</v>
      </c>
      <c r="F9" s="32">
        <v>0</v>
      </c>
      <c r="G9" s="32">
        <v>0</v>
      </c>
      <c r="H9" s="33">
        <v>703.68</v>
      </c>
      <c r="I9" s="33">
        <v>593.59</v>
      </c>
      <c r="J9" s="33">
        <v>0</v>
      </c>
      <c r="K9" s="98">
        <f t="shared" si="0"/>
        <v>4972.5499999999993</v>
      </c>
    </row>
    <row r="10" spans="1:11" ht="27" customHeight="1">
      <c r="A10" s="30" t="s">
        <v>25</v>
      </c>
      <c r="B10" s="30">
        <v>102</v>
      </c>
      <c r="C10" s="31" t="s">
        <v>26</v>
      </c>
      <c r="D10" s="31" t="s">
        <v>28</v>
      </c>
      <c r="E10" s="32">
        <v>9483.66</v>
      </c>
      <c r="F10" s="32">
        <v>0</v>
      </c>
      <c r="G10" s="32">
        <v>0</v>
      </c>
      <c r="H10" s="33">
        <v>876.95</v>
      </c>
      <c r="I10" s="33">
        <v>1429.75</v>
      </c>
      <c r="J10" s="33">
        <v>0</v>
      </c>
      <c r="K10" s="98">
        <f t="shared" si="0"/>
        <v>7176.9599999999991</v>
      </c>
    </row>
    <row r="11" spans="1:11" ht="27" customHeight="1">
      <c r="A11" s="30" t="s">
        <v>30</v>
      </c>
      <c r="B11" s="30">
        <v>91</v>
      </c>
      <c r="C11" s="31" t="s">
        <v>21</v>
      </c>
      <c r="D11" s="31" t="s">
        <v>32</v>
      </c>
      <c r="E11" s="32">
        <v>9483.66</v>
      </c>
      <c r="F11" s="32">
        <v>0</v>
      </c>
      <c r="G11" s="32">
        <v>0</v>
      </c>
      <c r="H11" s="33">
        <v>876.95</v>
      </c>
      <c r="I11" s="33">
        <v>1325.47</v>
      </c>
      <c r="J11" s="33">
        <v>0</v>
      </c>
      <c r="K11" s="98">
        <f t="shared" si="0"/>
        <v>7281.2399999999989</v>
      </c>
    </row>
    <row r="12" spans="1:11" ht="27" customHeight="1">
      <c r="A12" s="30" t="s">
        <v>34</v>
      </c>
      <c r="B12" s="30">
        <v>33</v>
      </c>
      <c r="C12" s="31" t="s">
        <v>21</v>
      </c>
      <c r="D12" s="31" t="s">
        <v>23</v>
      </c>
      <c r="E12" s="32">
        <v>9483.66</v>
      </c>
      <c r="F12" s="32">
        <f>1053.74+3161.22</f>
        <v>4214.96</v>
      </c>
      <c r="G12" s="32">
        <v>0</v>
      </c>
      <c r="H12" s="33">
        <v>876.95</v>
      </c>
      <c r="I12" s="33">
        <v>1425.75</v>
      </c>
      <c r="J12" s="33">
        <v>0</v>
      </c>
      <c r="K12" s="98">
        <f t="shared" si="0"/>
        <v>11395.919999999998</v>
      </c>
    </row>
    <row r="13" spans="1:11" ht="27" customHeight="1">
      <c r="A13" s="30" t="s">
        <v>37</v>
      </c>
      <c r="B13" s="30">
        <v>83</v>
      </c>
      <c r="C13" s="31" t="s">
        <v>38</v>
      </c>
      <c r="D13" s="31" t="s">
        <v>40</v>
      </c>
      <c r="E13" s="32">
        <v>5530.75</v>
      </c>
      <c r="F13" s="32">
        <v>0</v>
      </c>
      <c r="G13" s="32">
        <v>0</v>
      </c>
      <c r="H13" s="33">
        <v>600.21</v>
      </c>
      <c r="I13" s="33">
        <v>333.52</v>
      </c>
      <c r="J13" s="33">
        <v>551.64</v>
      </c>
      <c r="K13" s="98">
        <f t="shared" si="0"/>
        <v>4045.3800000000006</v>
      </c>
    </row>
    <row r="14" spans="1:11" ht="27" customHeight="1">
      <c r="A14" s="30" t="s">
        <v>372</v>
      </c>
      <c r="B14" s="30">
        <v>172</v>
      </c>
      <c r="C14" s="31" t="s">
        <v>63</v>
      </c>
      <c r="D14" s="31" t="s">
        <v>57</v>
      </c>
      <c r="E14" s="32">
        <v>6269.82</v>
      </c>
      <c r="F14" s="32">
        <v>0</v>
      </c>
      <c r="G14" s="32">
        <v>0</v>
      </c>
      <c r="H14" s="33">
        <v>703.68</v>
      </c>
      <c r="I14" s="33">
        <v>645.73</v>
      </c>
      <c r="J14" s="33">
        <v>0</v>
      </c>
      <c r="K14" s="98">
        <f t="shared" si="0"/>
        <v>4920.41</v>
      </c>
    </row>
    <row r="15" spans="1:11" ht="27" customHeight="1">
      <c r="A15" s="30" t="s">
        <v>280</v>
      </c>
      <c r="B15" s="30">
        <v>162</v>
      </c>
      <c r="C15" s="31" t="s">
        <v>124</v>
      </c>
      <c r="D15" s="31" t="s">
        <v>40</v>
      </c>
      <c r="E15" s="32">
        <v>15054.4</v>
      </c>
      <c r="F15" s="32">
        <v>0</v>
      </c>
      <c r="G15" s="32">
        <v>497.46</v>
      </c>
      <c r="H15" s="33">
        <v>876.95</v>
      </c>
      <c r="I15" s="33">
        <v>2909.56</v>
      </c>
      <c r="J15" s="33">
        <v>0</v>
      </c>
      <c r="K15" s="98">
        <f t="shared" si="0"/>
        <v>11267.89</v>
      </c>
    </row>
    <row r="16" spans="1:11" ht="27" customHeight="1">
      <c r="A16" s="30" t="s">
        <v>46</v>
      </c>
      <c r="B16" s="30">
        <v>28</v>
      </c>
      <c r="C16" s="31" t="s">
        <v>21</v>
      </c>
      <c r="D16" s="31" t="s">
        <v>48</v>
      </c>
      <c r="E16" s="32">
        <v>9483.66</v>
      </c>
      <c r="F16" s="32">
        <v>0</v>
      </c>
      <c r="G16" s="32">
        <v>0</v>
      </c>
      <c r="H16" s="33">
        <v>876.95</v>
      </c>
      <c r="I16" s="33">
        <v>1325.47</v>
      </c>
      <c r="J16" s="33">
        <v>0</v>
      </c>
      <c r="K16" s="98">
        <f t="shared" si="0"/>
        <v>7281.2399999999989</v>
      </c>
    </row>
    <row r="17" spans="1:11" ht="27" customHeight="1">
      <c r="A17" s="30" t="s">
        <v>50</v>
      </c>
      <c r="B17" s="30">
        <v>134</v>
      </c>
      <c r="C17" s="31" t="s">
        <v>281</v>
      </c>
      <c r="D17" s="31" t="s">
        <v>418</v>
      </c>
      <c r="E17" s="32">
        <v>4845.63</v>
      </c>
      <c r="F17" s="32">
        <f>807.61+2422.81+565.32+1695.97</f>
        <v>5491.71</v>
      </c>
      <c r="G17" s="32">
        <v>0</v>
      </c>
      <c r="H17" s="33">
        <f>355.44+17.22+504.29</f>
        <v>876.95</v>
      </c>
      <c r="I17" s="33">
        <f>356.35+278.54</f>
        <v>634.8900000000001</v>
      </c>
      <c r="J17" s="33">
        <v>0</v>
      </c>
      <c r="K17" s="98">
        <f t="shared" si="0"/>
        <v>8825.5</v>
      </c>
    </row>
    <row r="18" spans="1:11" ht="27" customHeight="1">
      <c r="A18" s="30" t="s">
        <v>283</v>
      </c>
      <c r="B18" s="30">
        <v>161</v>
      </c>
      <c r="C18" s="31" t="s">
        <v>71</v>
      </c>
      <c r="D18" s="31" t="s">
        <v>53</v>
      </c>
      <c r="E18" s="32">
        <v>15054.4</v>
      </c>
      <c r="F18" s="32">
        <v>0</v>
      </c>
      <c r="G18" s="32">
        <v>0</v>
      </c>
      <c r="H18" s="33">
        <v>876.95</v>
      </c>
      <c r="I18" s="33">
        <v>3013.84</v>
      </c>
      <c r="J18" s="33">
        <v>0</v>
      </c>
      <c r="K18" s="98">
        <f t="shared" si="0"/>
        <v>11163.609999999999</v>
      </c>
    </row>
    <row r="19" spans="1:11" ht="27" customHeight="1">
      <c r="A19" s="30" t="s">
        <v>285</v>
      </c>
      <c r="B19" s="30">
        <v>164</v>
      </c>
      <c r="C19" s="31" t="s">
        <v>286</v>
      </c>
      <c r="D19" s="31" t="s">
        <v>40</v>
      </c>
      <c r="E19" s="32">
        <v>9483.66</v>
      </c>
      <c r="F19" s="32">
        <v>0</v>
      </c>
      <c r="G19" s="32">
        <v>0</v>
      </c>
      <c r="H19" s="33">
        <v>876.95</v>
      </c>
      <c r="I19" s="33">
        <v>1481.89</v>
      </c>
      <c r="J19" s="33">
        <v>0</v>
      </c>
      <c r="K19" s="98">
        <f t="shared" si="0"/>
        <v>7124.8199999999988</v>
      </c>
    </row>
    <row r="20" spans="1:11" ht="27" customHeight="1">
      <c r="A20" s="30" t="s">
        <v>55</v>
      </c>
      <c r="B20" s="30">
        <v>87</v>
      </c>
      <c r="C20" s="31" t="s">
        <v>21</v>
      </c>
      <c r="D20" s="31" t="s">
        <v>57</v>
      </c>
      <c r="E20" s="32">
        <v>9483.66</v>
      </c>
      <c r="F20" s="32">
        <v>0</v>
      </c>
      <c r="G20" s="32">
        <v>0</v>
      </c>
      <c r="H20" s="33">
        <f>876.95</f>
        <v>876.95</v>
      </c>
      <c r="I20" s="33">
        <v>1481.89</v>
      </c>
      <c r="J20" s="33">
        <v>0</v>
      </c>
      <c r="K20" s="98">
        <f t="shared" si="0"/>
        <v>7124.8199999999988</v>
      </c>
    </row>
    <row r="21" spans="1:11" ht="27" customHeight="1">
      <c r="A21" s="30" t="s">
        <v>59</v>
      </c>
      <c r="B21" s="30">
        <v>110</v>
      </c>
      <c r="C21" s="31" t="s">
        <v>288</v>
      </c>
      <c r="D21" s="31" t="s">
        <v>418</v>
      </c>
      <c r="E21" s="32">
        <v>8180.69</v>
      </c>
      <c r="F21" s="32">
        <v>0</v>
      </c>
      <c r="G21" s="32">
        <v>948.19</v>
      </c>
      <c r="H21" s="33">
        <v>876.95</v>
      </c>
      <c r="I21" s="33">
        <v>1071.43</v>
      </c>
      <c r="J21" s="33">
        <v>0</v>
      </c>
      <c r="K21" s="98">
        <f t="shared" si="0"/>
        <v>6232.3099999999995</v>
      </c>
    </row>
    <row r="22" spans="1:11" ht="27" customHeight="1">
      <c r="A22" s="30" t="s">
        <v>335</v>
      </c>
      <c r="B22" s="30">
        <v>173</v>
      </c>
      <c r="C22" s="31" t="s">
        <v>63</v>
      </c>
      <c r="D22" s="31" t="s">
        <v>418</v>
      </c>
      <c r="E22" s="32">
        <v>6269.82</v>
      </c>
      <c r="F22" s="32">
        <v>0</v>
      </c>
      <c r="G22" s="32">
        <v>0</v>
      </c>
      <c r="H22" s="33">
        <v>703.68</v>
      </c>
      <c r="I22" s="33">
        <v>645.73</v>
      </c>
      <c r="J22" s="33">
        <v>0</v>
      </c>
      <c r="K22" s="98">
        <f t="shared" si="0"/>
        <v>4920.41</v>
      </c>
    </row>
    <row r="23" spans="1:11" ht="27" customHeight="1">
      <c r="A23" s="30" t="s">
        <v>338</v>
      </c>
      <c r="B23" s="30">
        <v>174</v>
      </c>
      <c r="C23" s="31" t="s">
        <v>63</v>
      </c>
      <c r="D23" s="31" t="s">
        <v>100</v>
      </c>
      <c r="E23" s="32">
        <v>6269.82</v>
      </c>
      <c r="F23" s="32">
        <v>0</v>
      </c>
      <c r="G23" s="32">
        <v>0</v>
      </c>
      <c r="H23" s="33">
        <v>703.68</v>
      </c>
      <c r="I23" s="33">
        <v>541.45000000000005</v>
      </c>
      <c r="J23" s="33">
        <v>0</v>
      </c>
      <c r="K23" s="98">
        <f t="shared" si="0"/>
        <v>5024.6899999999996</v>
      </c>
    </row>
    <row r="24" spans="1:11" ht="27" customHeight="1">
      <c r="A24" s="30" t="s">
        <v>232</v>
      </c>
      <c r="B24" s="30">
        <v>153</v>
      </c>
      <c r="C24" s="31" t="s">
        <v>233</v>
      </c>
      <c r="D24" s="31" t="s">
        <v>117</v>
      </c>
      <c r="E24" s="32">
        <v>15054.4</v>
      </c>
      <c r="F24" s="32">
        <v>0</v>
      </c>
      <c r="G24" s="32">
        <v>0</v>
      </c>
      <c r="H24" s="33">
        <v>876.95</v>
      </c>
      <c r="I24" s="33">
        <v>2961.7</v>
      </c>
      <c r="J24" s="33">
        <v>0</v>
      </c>
      <c r="K24" s="98">
        <f t="shared" si="0"/>
        <v>11215.75</v>
      </c>
    </row>
    <row r="25" spans="1:11" ht="27" customHeight="1">
      <c r="A25" s="30" t="s">
        <v>236</v>
      </c>
      <c r="B25" s="30">
        <v>150</v>
      </c>
      <c r="C25" s="31" t="s">
        <v>233</v>
      </c>
      <c r="D25" s="31" t="s">
        <v>117</v>
      </c>
      <c r="E25" s="32">
        <v>15054.4</v>
      </c>
      <c r="F25" s="32">
        <v>0</v>
      </c>
      <c r="G25" s="32">
        <v>0</v>
      </c>
      <c r="H25" s="33">
        <v>876.95</v>
      </c>
      <c r="I25" s="33">
        <v>3013.84</v>
      </c>
      <c r="J25" s="33">
        <v>0</v>
      </c>
      <c r="K25" s="98">
        <f t="shared" si="0"/>
        <v>11163.609999999999</v>
      </c>
    </row>
    <row r="26" spans="1:11" ht="27.75" customHeight="1">
      <c r="A26" s="30" t="s">
        <v>239</v>
      </c>
      <c r="B26" s="30">
        <v>152</v>
      </c>
      <c r="C26" s="31" t="s">
        <v>71</v>
      </c>
      <c r="D26" s="31" t="s">
        <v>23</v>
      </c>
      <c r="E26" s="32">
        <v>15054.4</v>
      </c>
      <c r="F26" s="32">
        <v>0</v>
      </c>
      <c r="G26" s="32">
        <v>1230.92</v>
      </c>
      <c r="H26" s="33">
        <v>876.95</v>
      </c>
      <c r="I26" s="33">
        <v>2909.56</v>
      </c>
      <c r="J26" s="33">
        <v>0</v>
      </c>
      <c r="K26" s="98">
        <f t="shared" si="0"/>
        <v>11267.89</v>
      </c>
    </row>
    <row r="27" spans="1:11" ht="27.75" customHeight="1">
      <c r="A27" s="30" t="s">
        <v>241</v>
      </c>
      <c r="B27" s="30">
        <v>154</v>
      </c>
      <c r="C27" s="31" t="s">
        <v>242</v>
      </c>
      <c r="D27" s="31" t="s">
        <v>32</v>
      </c>
      <c r="E27" s="32">
        <v>9952.73</v>
      </c>
      <c r="F27" s="32">
        <v>0</v>
      </c>
      <c r="G27" s="32">
        <v>0</v>
      </c>
      <c r="H27" s="33">
        <v>876.95</v>
      </c>
      <c r="I27" s="33">
        <v>1610.88</v>
      </c>
      <c r="J27" s="33">
        <v>0</v>
      </c>
      <c r="K27" s="98">
        <f t="shared" si="0"/>
        <v>7464.8999999999987</v>
      </c>
    </row>
    <row r="28" spans="1:11" ht="27.75" customHeight="1">
      <c r="A28" s="30" t="s">
        <v>389</v>
      </c>
      <c r="B28" s="30">
        <v>190</v>
      </c>
      <c r="C28" s="31" t="s">
        <v>63</v>
      </c>
      <c r="D28" s="31" t="s">
        <v>100</v>
      </c>
      <c r="E28" s="32">
        <v>6269.82</v>
      </c>
      <c r="F28" s="32">
        <v>0</v>
      </c>
      <c r="G28" s="32">
        <v>948.19</v>
      </c>
      <c r="H28" s="33">
        <v>703.68</v>
      </c>
      <c r="I28" s="33">
        <v>645.73</v>
      </c>
      <c r="J28" s="33">
        <v>0</v>
      </c>
      <c r="K28" s="98">
        <f t="shared" si="0"/>
        <v>4920.41</v>
      </c>
    </row>
    <row r="29" spans="1:11" ht="27.75" customHeight="1">
      <c r="A29" s="30" t="s">
        <v>340</v>
      </c>
      <c r="B29" s="30">
        <v>175</v>
      </c>
      <c r="C29" s="31" t="s">
        <v>63</v>
      </c>
      <c r="D29" s="31" t="s">
        <v>48</v>
      </c>
      <c r="E29" s="32">
        <v>6269.82</v>
      </c>
      <c r="F29" s="32">
        <v>0</v>
      </c>
      <c r="G29" s="32">
        <v>0</v>
      </c>
      <c r="H29" s="33">
        <v>703.68</v>
      </c>
      <c r="I29" s="33">
        <v>593.59</v>
      </c>
      <c r="J29" s="33">
        <v>0</v>
      </c>
      <c r="K29" s="98">
        <f t="shared" si="0"/>
        <v>4972.5499999999993</v>
      </c>
    </row>
    <row r="30" spans="1:11" ht="27.75" customHeight="1">
      <c r="A30" s="30" t="s">
        <v>401</v>
      </c>
      <c r="B30" s="30">
        <v>191</v>
      </c>
      <c r="C30" s="31" t="s">
        <v>63</v>
      </c>
      <c r="D30" s="31" t="s">
        <v>100</v>
      </c>
      <c r="E30" s="32">
        <v>6269.82</v>
      </c>
      <c r="F30" s="32">
        <v>0</v>
      </c>
      <c r="G30" s="32">
        <v>1065.6500000000001</v>
      </c>
      <c r="H30" s="33">
        <v>703.68</v>
      </c>
      <c r="I30" s="33">
        <v>645.73</v>
      </c>
      <c r="J30" s="33">
        <v>0</v>
      </c>
      <c r="K30" s="98">
        <f t="shared" si="0"/>
        <v>4920.41</v>
      </c>
    </row>
    <row r="31" spans="1:11" ht="27.75" customHeight="1">
      <c r="A31" s="30" t="s">
        <v>343</v>
      </c>
      <c r="B31" s="30">
        <v>170</v>
      </c>
      <c r="C31" s="31" t="s">
        <v>321</v>
      </c>
      <c r="D31" s="31" t="s">
        <v>159</v>
      </c>
      <c r="E31" s="32">
        <v>15054.4</v>
      </c>
      <c r="F31" s="32">
        <v>0</v>
      </c>
      <c r="G31" s="32">
        <v>1668.19</v>
      </c>
      <c r="H31" s="33">
        <v>876.95</v>
      </c>
      <c r="I31" s="33">
        <v>3013.84</v>
      </c>
      <c r="J31" s="33">
        <v>0</v>
      </c>
      <c r="K31" s="98">
        <f t="shared" si="0"/>
        <v>11163.609999999999</v>
      </c>
    </row>
    <row r="32" spans="1:11" ht="27.75" customHeight="1">
      <c r="A32" s="30" t="s">
        <v>312</v>
      </c>
      <c r="B32" s="30">
        <v>166</v>
      </c>
      <c r="C32" s="31" t="s">
        <v>313</v>
      </c>
      <c r="D32" s="31" t="s">
        <v>48</v>
      </c>
      <c r="E32" s="32">
        <v>7486.49</v>
      </c>
      <c r="F32" s="32">
        <v>0</v>
      </c>
      <c r="G32" s="32">
        <v>0</v>
      </c>
      <c r="H32" s="33">
        <v>874.01</v>
      </c>
      <c r="I32" s="33">
        <v>881.33</v>
      </c>
      <c r="J32" s="33">
        <v>0</v>
      </c>
      <c r="K32" s="98">
        <f t="shared" si="0"/>
        <v>5731.15</v>
      </c>
    </row>
    <row r="33" spans="1:11" ht="27.75" customHeight="1">
      <c r="A33" s="30" t="s">
        <v>347</v>
      </c>
      <c r="B33" s="30">
        <v>171</v>
      </c>
      <c r="C33" s="31" t="s">
        <v>321</v>
      </c>
      <c r="D33" s="31" t="s">
        <v>40</v>
      </c>
      <c r="E33" s="32">
        <v>15054.4</v>
      </c>
      <c r="F33" s="32">
        <v>0</v>
      </c>
      <c r="G33" s="32">
        <v>0</v>
      </c>
      <c r="H33" s="33">
        <v>876.95</v>
      </c>
      <c r="I33" s="33">
        <v>2909.56</v>
      </c>
      <c r="J33" s="33">
        <v>0</v>
      </c>
      <c r="K33" s="98">
        <f t="shared" si="0"/>
        <v>11267.89</v>
      </c>
    </row>
    <row r="34" spans="1:11" ht="27.75" customHeight="1">
      <c r="A34" s="30" t="s">
        <v>290</v>
      </c>
      <c r="B34" s="30">
        <v>165</v>
      </c>
      <c r="C34" s="31" t="s">
        <v>43</v>
      </c>
      <c r="D34" s="31" t="s">
        <v>40</v>
      </c>
      <c r="E34" s="32">
        <v>15054.4</v>
      </c>
      <c r="F34" s="32">
        <v>0</v>
      </c>
      <c r="G34" s="32">
        <v>345.46</v>
      </c>
      <c r="H34" s="33">
        <v>876.95</v>
      </c>
      <c r="I34" s="33">
        <v>2961.7</v>
      </c>
      <c r="J34" s="33">
        <v>0</v>
      </c>
      <c r="K34" s="98">
        <f t="shared" si="0"/>
        <v>11215.75</v>
      </c>
    </row>
    <row r="35" spans="1:11" ht="27" customHeight="1">
      <c r="A35" s="30" t="s">
        <v>79</v>
      </c>
      <c r="B35" s="30">
        <v>50</v>
      </c>
      <c r="C35" s="31" t="s">
        <v>26</v>
      </c>
      <c r="D35" s="35" t="s">
        <v>32</v>
      </c>
      <c r="E35" s="32">
        <v>15054.4</v>
      </c>
      <c r="F35" s="32">
        <v>0</v>
      </c>
      <c r="G35" s="32">
        <v>3323.3</v>
      </c>
      <c r="H35" s="33">
        <v>876.95</v>
      </c>
      <c r="I35" s="33">
        <v>3013.84</v>
      </c>
      <c r="J35" s="33">
        <v>0</v>
      </c>
      <c r="K35" s="98">
        <f t="shared" si="0"/>
        <v>11163.609999999999</v>
      </c>
    </row>
    <row r="36" spans="1:11" ht="27" customHeight="1">
      <c r="A36" s="30" t="s">
        <v>245</v>
      </c>
      <c r="B36" s="30">
        <v>151</v>
      </c>
      <c r="C36" s="31" t="s">
        <v>71</v>
      </c>
      <c r="D36" s="35" t="s">
        <v>32</v>
      </c>
      <c r="E36" s="32">
        <v>15054.4</v>
      </c>
      <c r="F36" s="32">
        <v>0</v>
      </c>
      <c r="G36" s="32">
        <v>2770.92</v>
      </c>
      <c r="H36" s="33">
        <v>876.95</v>
      </c>
      <c r="I36" s="33">
        <v>3013.84</v>
      </c>
      <c r="J36" s="33">
        <v>0</v>
      </c>
      <c r="K36" s="98">
        <f t="shared" si="0"/>
        <v>11163.609999999999</v>
      </c>
    </row>
    <row r="37" spans="1:11" ht="27" customHeight="1">
      <c r="A37" s="30" t="s">
        <v>316</v>
      </c>
      <c r="B37" s="30">
        <v>167</v>
      </c>
      <c r="C37" s="31" t="s">
        <v>63</v>
      </c>
      <c r="D37" s="35" t="s">
        <v>48</v>
      </c>
      <c r="E37" s="32">
        <v>6269.82</v>
      </c>
      <c r="F37" s="32">
        <v>0</v>
      </c>
      <c r="G37" s="32">
        <v>0</v>
      </c>
      <c r="H37" s="33">
        <v>703.68</v>
      </c>
      <c r="I37" s="33">
        <v>645.73</v>
      </c>
      <c r="J37" s="33">
        <v>0</v>
      </c>
      <c r="K37" s="98">
        <f t="shared" si="0"/>
        <v>4920.41</v>
      </c>
    </row>
    <row r="38" spans="1:11" ht="27" customHeight="1">
      <c r="A38" s="30" t="s">
        <v>82</v>
      </c>
      <c r="B38" s="30">
        <v>27</v>
      </c>
      <c r="C38" s="31" t="s">
        <v>26</v>
      </c>
      <c r="D38" s="31" t="s">
        <v>32</v>
      </c>
      <c r="E38" s="32">
        <v>5690.2</v>
      </c>
      <c r="F38" s="32">
        <f>1264.49+3793.46+1053.74+3161.22+271.75</f>
        <v>9544.66</v>
      </c>
      <c r="G38" s="32">
        <v>0</v>
      </c>
      <c r="H38" s="33">
        <f>526.17+622.53</f>
        <v>1148.6999999999998</v>
      </c>
      <c r="I38" s="33">
        <f>857.85+531.24</f>
        <v>1389.0900000000001</v>
      </c>
      <c r="J38" s="33">
        <v>0</v>
      </c>
      <c r="K38" s="98">
        <f t="shared" si="0"/>
        <v>12697.07</v>
      </c>
    </row>
    <row r="39" spans="1:11" ht="27" customHeight="1">
      <c r="A39" s="30" t="s">
        <v>84</v>
      </c>
      <c r="B39" s="30">
        <v>65</v>
      </c>
      <c r="C39" s="31" t="s">
        <v>43</v>
      </c>
      <c r="D39" s="31" t="s">
        <v>40</v>
      </c>
      <c r="E39" s="32">
        <v>15054.4</v>
      </c>
      <c r="F39" s="32"/>
      <c r="G39" s="32">
        <v>0</v>
      </c>
      <c r="H39" s="33">
        <v>876.95</v>
      </c>
      <c r="I39" s="33">
        <v>2961.7</v>
      </c>
      <c r="J39" s="33">
        <v>0</v>
      </c>
      <c r="K39" s="98">
        <f t="shared" si="0"/>
        <v>11215.75</v>
      </c>
    </row>
    <row r="40" spans="1:11" ht="27" customHeight="1">
      <c r="A40" s="30" t="s">
        <v>349</v>
      </c>
      <c r="B40" s="30">
        <v>176</v>
      </c>
      <c r="C40" s="31" t="s">
        <v>63</v>
      </c>
      <c r="D40" s="31" t="s">
        <v>23</v>
      </c>
      <c r="E40" s="32">
        <v>6269.82</v>
      </c>
      <c r="F40" s="32">
        <v>0</v>
      </c>
      <c r="G40" s="32">
        <v>0</v>
      </c>
      <c r="H40" s="33">
        <v>703.68</v>
      </c>
      <c r="I40" s="33">
        <v>645.73</v>
      </c>
      <c r="J40" s="33">
        <v>0</v>
      </c>
      <c r="K40" s="98">
        <f t="shared" si="0"/>
        <v>4920.41</v>
      </c>
    </row>
    <row r="41" spans="1:11" ht="27" customHeight="1">
      <c r="A41" s="30" t="s">
        <v>318</v>
      </c>
      <c r="B41" s="30">
        <v>168</v>
      </c>
      <c r="C41" s="31" t="s">
        <v>71</v>
      </c>
      <c r="D41" s="31" t="s">
        <v>23</v>
      </c>
      <c r="E41" s="32">
        <v>15054.4</v>
      </c>
      <c r="F41" s="32">
        <v>0</v>
      </c>
      <c r="G41" s="32">
        <v>2371.3000000000002</v>
      </c>
      <c r="H41" s="33">
        <v>876.95</v>
      </c>
      <c r="I41" s="33">
        <v>2857.43</v>
      </c>
      <c r="J41" s="33">
        <v>0</v>
      </c>
      <c r="K41" s="98">
        <f t="shared" si="0"/>
        <v>11320.019999999999</v>
      </c>
    </row>
    <row r="42" spans="1:11" ht="27" customHeight="1">
      <c r="A42" s="30" t="s">
        <v>93</v>
      </c>
      <c r="B42" s="30">
        <v>135</v>
      </c>
      <c r="C42" s="31" t="s">
        <v>21</v>
      </c>
      <c r="D42" s="31" t="s">
        <v>32</v>
      </c>
      <c r="E42" s="32">
        <v>9483.66</v>
      </c>
      <c r="F42" s="32">
        <v>0</v>
      </c>
      <c r="G42" s="32">
        <v>1993.65</v>
      </c>
      <c r="H42" s="33">
        <v>876.95</v>
      </c>
      <c r="I42" s="33">
        <v>1429.75</v>
      </c>
      <c r="J42" s="33">
        <v>0</v>
      </c>
      <c r="K42" s="98">
        <f t="shared" si="0"/>
        <v>7176.9599999999991</v>
      </c>
    </row>
    <row r="43" spans="1:11" ht="27" customHeight="1">
      <c r="A43" s="30" t="s">
        <v>391</v>
      </c>
      <c r="B43" s="30">
        <v>187</v>
      </c>
      <c r="C43" s="31" t="s">
        <v>63</v>
      </c>
      <c r="D43" s="31" t="s">
        <v>419</v>
      </c>
      <c r="E43" s="32">
        <v>6269.82</v>
      </c>
      <c r="F43" s="32">
        <v>0</v>
      </c>
      <c r="G43" s="32">
        <v>0</v>
      </c>
      <c r="H43" s="33">
        <v>703.68</v>
      </c>
      <c r="I43" s="33">
        <v>593.59</v>
      </c>
      <c r="J43" s="33">
        <v>0</v>
      </c>
      <c r="K43" s="98">
        <f t="shared" si="0"/>
        <v>4972.5499999999993</v>
      </c>
    </row>
    <row r="44" spans="1:11" ht="27" customHeight="1">
      <c r="A44" s="30" t="s">
        <v>351</v>
      </c>
      <c r="B44" s="30">
        <v>177</v>
      </c>
      <c r="C44" s="31" t="s">
        <v>63</v>
      </c>
      <c r="D44" s="31" t="s">
        <v>353</v>
      </c>
      <c r="E44" s="32">
        <v>6269.82</v>
      </c>
      <c r="F44" s="32">
        <v>0</v>
      </c>
      <c r="G44" s="32">
        <v>0</v>
      </c>
      <c r="H44" s="33">
        <v>703.68</v>
      </c>
      <c r="I44" s="33">
        <v>593.59</v>
      </c>
      <c r="J44" s="33">
        <v>0</v>
      </c>
      <c r="K44" s="98">
        <f t="shared" si="0"/>
        <v>4972.5499999999993</v>
      </c>
    </row>
    <row r="45" spans="1:11" ht="27" customHeight="1">
      <c r="A45" s="30" t="s">
        <v>98</v>
      </c>
      <c r="B45" s="30">
        <v>120</v>
      </c>
      <c r="C45" s="31" t="s">
        <v>21</v>
      </c>
      <c r="D45" s="31" t="s">
        <v>100</v>
      </c>
      <c r="E45" s="36">
        <v>9483.66</v>
      </c>
      <c r="F45" s="36">
        <v>0</v>
      </c>
      <c r="G45" s="36">
        <v>3761.14</v>
      </c>
      <c r="H45" s="33">
        <v>876.95</v>
      </c>
      <c r="I45" s="33">
        <v>1481.89</v>
      </c>
      <c r="J45" s="33">
        <v>0</v>
      </c>
      <c r="K45" s="98">
        <f t="shared" si="0"/>
        <v>7124.8199999999988</v>
      </c>
    </row>
    <row r="46" spans="1:11" ht="27" customHeight="1">
      <c r="A46" s="30" t="s">
        <v>402</v>
      </c>
      <c r="B46" s="30">
        <v>188</v>
      </c>
      <c r="C46" s="31" t="s">
        <v>63</v>
      </c>
      <c r="D46" s="31" t="s">
        <v>117</v>
      </c>
      <c r="E46" s="36">
        <v>6269.82</v>
      </c>
      <c r="F46" s="36">
        <v>0</v>
      </c>
      <c r="G46" s="36">
        <v>0</v>
      </c>
      <c r="H46" s="33">
        <v>703.68</v>
      </c>
      <c r="I46" s="33">
        <v>541.45000000000005</v>
      </c>
      <c r="J46" s="33">
        <v>0</v>
      </c>
      <c r="K46" s="98">
        <f t="shared" si="0"/>
        <v>5024.6899999999996</v>
      </c>
    </row>
    <row r="47" spans="1:11" ht="27" customHeight="1">
      <c r="A47" s="30" t="s">
        <v>102</v>
      </c>
      <c r="B47" s="30">
        <v>49</v>
      </c>
      <c r="C47" s="31" t="s">
        <v>26</v>
      </c>
      <c r="D47" s="31" t="s">
        <v>32</v>
      </c>
      <c r="E47" s="32">
        <v>9483.66</v>
      </c>
      <c r="F47" s="32">
        <v>0</v>
      </c>
      <c r="G47" s="32">
        <v>0</v>
      </c>
      <c r="H47" s="33">
        <v>876.95</v>
      </c>
      <c r="I47" s="33">
        <v>1429.75</v>
      </c>
      <c r="J47" s="33">
        <v>0</v>
      </c>
      <c r="K47" s="98">
        <f t="shared" si="0"/>
        <v>7176.9599999999991</v>
      </c>
    </row>
    <row r="48" spans="1:11" ht="27" customHeight="1">
      <c r="A48" s="30" t="s">
        <v>248</v>
      </c>
      <c r="B48" s="30">
        <v>156</v>
      </c>
      <c r="C48" s="31" t="s">
        <v>71</v>
      </c>
      <c r="D48" s="31" t="s">
        <v>57</v>
      </c>
      <c r="E48" s="32">
        <v>15054.4</v>
      </c>
      <c r="F48" s="32">
        <v>0</v>
      </c>
      <c r="G48" s="32">
        <v>0</v>
      </c>
      <c r="H48" s="33">
        <v>876.95</v>
      </c>
      <c r="I48" s="33">
        <v>2961.7</v>
      </c>
      <c r="J48" s="33">
        <v>0</v>
      </c>
      <c r="K48" s="98">
        <f t="shared" si="0"/>
        <v>11215.75</v>
      </c>
    </row>
    <row r="49" spans="1:11" ht="27" customHeight="1">
      <c r="A49" s="30" t="s">
        <v>355</v>
      </c>
      <c r="B49" s="30">
        <v>178</v>
      </c>
      <c r="C49" s="31" t="s">
        <v>63</v>
      </c>
      <c r="D49" s="31" t="s">
        <v>23</v>
      </c>
      <c r="E49" s="32">
        <v>6269.82</v>
      </c>
      <c r="F49" s="32">
        <v>0</v>
      </c>
      <c r="G49" s="32">
        <v>0</v>
      </c>
      <c r="H49" s="33">
        <v>703.68</v>
      </c>
      <c r="I49" s="33">
        <v>645.73</v>
      </c>
      <c r="J49" s="33">
        <v>0</v>
      </c>
      <c r="K49" s="98">
        <f t="shared" si="0"/>
        <v>4920.41</v>
      </c>
    </row>
    <row r="50" spans="1:11" ht="27" customHeight="1">
      <c r="A50" s="30" t="s">
        <v>104</v>
      </c>
      <c r="B50" s="30">
        <v>142</v>
      </c>
      <c r="C50" s="31" t="s">
        <v>452</v>
      </c>
      <c r="D50" s="31" t="s">
        <v>57</v>
      </c>
      <c r="E50" s="32">
        <v>9207.44</v>
      </c>
      <c r="F50" s="32">
        <v>0</v>
      </c>
      <c r="G50" s="32">
        <v>0</v>
      </c>
      <c r="H50" s="33">
        <v>876.95</v>
      </c>
      <c r="I50" s="33">
        <v>1353.79</v>
      </c>
      <c r="J50" s="33">
        <v>0</v>
      </c>
      <c r="K50" s="98">
        <f t="shared" si="0"/>
        <v>6976.7</v>
      </c>
    </row>
    <row r="51" spans="1:11" ht="27" customHeight="1">
      <c r="A51" s="30" t="s">
        <v>403</v>
      </c>
      <c r="B51" s="30">
        <v>189</v>
      </c>
      <c r="C51" s="31" t="s">
        <v>63</v>
      </c>
      <c r="D51" s="31" t="s">
        <v>100</v>
      </c>
      <c r="E51" s="32">
        <v>6269.82</v>
      </c>
      <c r="F51" s="32">
        <v>0</v>
      </c>
      <c r="G51" s="32">
        <v>1880.57</v>
      </c>
      <c r="H51" s="33">
        <v>703.68</v>
      </c>
      <c r="I51" s="33">
        <v>645.73</v>
      </c>
      <c r="J51" s="33">
        <v>0</v>
      </c>
      <c r="K51" s="98">
        <f t="shared" si="0"/>
        <v>4920.41</v>
      </c>
    </row>
    <row r="52" spans="1:11" ht="27" customHeight="1">
      <c r="A52" s="30" t="s">
        <v>292</v>
      </c>
      <c r="B52" s="30">
        <v>163</v>
      </c>
      <c r="C52" s="31" t="s">
        <v>43</v>
      </c>
      <c r="D52" s="31" t="s">
        <v>40</v>
      </c>
      <c r="E52" s="32">
        <v>15054.4</v>
      </c>
      <c r="F52" s="32">
        <v>0</v>
      </c>
      <c r="G52" s="32">
        <v>0</v>
      </c>
      <c r="H52" s="33">
        <v>876.95</v>
      </c>
      <c r="I52" s="33">
        <v>2857.43</v>
      </c>
      <c r="J52" s="33">
        <v>0</v>
      </c>
      <c r="K52" s="98">
        <f t="shared" si="0"/>
        <v>11320.019999999999</v>
      </c>
    </row>
    <row r="53" spans="1:11" ht="27" customHeight="1">
      <c r="A53" s="30" t="s">
        <v>357</v>
      </c>
      <c r="B53" s="30">
        <v>179</v>
      </c>
      <c r="C53" s="31" t="s">
        <v>63</v>
      </c>
      <c r="D53" s="31" t="s">
        <v>28</v>
      </c>
      <c r="E53" s="32">
        <v>6269.82</v>
      </c>
      <c r="F53" s="32">
        <v>0</v>
      </c>
      <c r="G53" s="32">
        <v>0</v>
      </c>
      <c r="H53" s="33">
        <v>703.68</v>
      </c>
      <c r="I53" s="33">
        <v>645.73</v>
      </c>
      <c r="J53" s="33">
        <v>0</v>
      </c>
      <c r="K53" s="98">
        <f t="shared" si="0"/>
        <v>4920.41</v>
      </c>
    </row>
    <row r="54" spans="1:11" ht="27" customHeight="1">
      <c r="A54" s="141" t="s">
        <v>420</v>
      </c>
      <c r="B54" s="141">
        <v>193</v>
      </c>
      <c r="C54" s="142" t="s">
        <v>321</v>
      </c>
      <c r="D54" s="142" t="s">
        <v>421</v>
      </c>
      <c r="E54" s="36">
        <v>5519.95</v>
      </c>
      <c r="F54" s="36">
        <v>0</v>
      </c>
      <c r="G54" s="36">
        <v>0</v>
      </c>
      <c r="H54" s="143">
        <v>365.54</v>
      </c>
      <c r="I54" s="143">
        <v>487.83</v>
      </c>
      <c r="J54" s="143">
        <v>0</v>
      </c>
      <c r="K54" s="144">
        <f t="shared" si="0"/>
        <v>4666.58</v>
      </c>
    </row>
    <row r="55" spans="1:11" ht="27" customHeight="1">
      <c r="A55" s="30" t="s">
        <v>294</v>
      </c>
      <c r="B55" s="30">
        <v>158</v>
      </c>
      <c r="C55" s="31" t="s">
        <v>116</v>
      </c>
      <c r="D55" s="142" t="s">
        <v>421</v>
      </c>
      <c r="E55" s="32">
        <v>3477.96</v>
      </c>
      <c r="F55" s="32">
        <v>0</v>
      </c>
      <c r="G55" s="32">
        <v>0</v>
      </c>
      <c r="H55" s="33">
        <v>320.33</v>
      </c>
      <c r="I55" s="33">
        <v>72</v>
      </c>
      <c r="J55" s="33">
        <v>0</v>
      </c>
      <c r="K55" s="98">
        <f t="shared" si="0"/>
        <v>3085.63</v>
      </c>
    </row>
    <row r="56" spans="1:11" ht="27" customHeight="1">
      <c r="A56" s="30" t="s">
        <v>404</v>
      </c>
      <c r="B56" s="30">
        <v>192</v>
      </c>
      <c r="C56" s="31" t="s">
        <v>38</v>
      </c>
      <c r="D56" s="31" t="s">
        <v>40</v>
      </c>
      <c r="E56" s="32">
        <v>5530.75</v>
      </c>
      <c r="F56" s="32">
        <v>0</v>
      </c>
      <c r="G56" s="32">
        <v>0</v>
      </c>
      <c r="H56" s="33">
        <v>600.21</v>
      </c>
      <c r="I56" s="33">
        <v>287.01</v>
      </c>
      <c r="J56" s="33">
        <v>0</v>
      </c>
      <c r="K56" s="98">
        <f t="shared" si="0"/>
        <v>4643.53</v>
      </c>
    </row>
    <row r="57" spans="1:11" ht="27" customHeight="1">
      <c r="A57" s="30" t="s">
        <v>376</v>
      </c>
      <c r="B57" s="30">
        <v>180</v>
      </c>
      <c r="C57" s="31" t="s">
        <v>105</v>
      </c>
      <c r="D57" s="31" t="s">
        <v>418</v>
      </c>
      <c r="E57" s="32">
        <v>6269.82</v>
      </c>
      <c r="F57" s="32">
        <v>0</v>
      </c>
      <c r="G57" s="32">
        <v>0</v>
      </c>
      <c r="H57" s="33">
        <v>703.68</v>
      </c>
      <c r="I57" s="33">
        <v>645.73</v>
      </c>
      <c r="J57" s="33">
        <v>0</v>
      </c>
      <c r="K57" s="98">
        <f t="shared" si="0"/>
        <v>4920.41</v>
      </c>
    </row>
    <row r="58" spans="1:11" ht="27" customHeight="1">
      <c r="A58" s="30" t="s">
        <v>126</v>
      </c>
      <c r="B58" s="30">
        <v>36</v>
      </c>
      <c r="C58" s="31" t="s">
        <v>26</v>
      </c>
      <c r="D58" s="31" t="s">
        <v>32</v>
      </c>
      <c r="E58" s="32">
        <v>9483.66</v>
      </c>
      <c r="F58" s="32">
        <v>0</v>
      </c>
      <c r="G58" s="32">
        <v>0</v>
      </c>
      <c r="H58" s="33">
        <v>876.65</v>
      </c>
      <c r="I58" s="33">
        <v>1429.75</v>
      </c>
      <c r="J58" s="33">
        <v>0</v>
      </c>
      <c r="K58" s="98">
        <f t="shared" si="0"/>
        <v>7177.26</v>
      </c>
    </row>
    <row r="59" spans="1:11" ht="27" customHeight="1">
      <c r="A59" s="30" t="s">
        <v>250</v>
      </c>
      <c r="B59" s="30">
        <v>157</v>
      </c>
      <c r="C59" s="31" t="s">
        <v>321</v>
      </c>
      <c r="D59" s="31" t="s">
        <v>421</v>
      </c>
      <c r="E59" s="32">
        <v>15054.4</v>
      </c>
      <c r="F59" s="32">
        <v>0</v>
      </c>
      <c r="G59" s="32">
        <v>0</v>
      </c>
      <c r="H59" s="33">
        <v>876.65</v>
      </c>
      <c r="I59" s="33">
        <v>3013.84</v>
      </c>
      <c r="J59" s="33">
        <v>0</v>
      </c>
      <c r="K59" s="98">
        <f t="shared" si="0"/>
        <v>11163.91</v>
      </c>
    </row>
    <row r="60" spans="1:11" ht="27" customHeight="1">
      <c r="A60" s="30" t="s">
        <v>361</v>
      </c>
      <c r="B60" s="30">
        <v>181</v>
      </c>
      <c r="C60" s="31" t="s">
        <v>63</v>
      </c>
      <c r="D60" s="31" t="s">
        <v>418</v>
      </c>
      <c r="E60" s="32">
        <v>6269.82</v>
      </c>
      <c r="F60" s="32">
        <v>0</v>
      </c>
      <c r="G60" s="32">
        <v>0</v>
      </c>
      <c r="H60" s="33">
        <v>703.68</v>
      </c>
      <c r="I60" s="33">
        <v>645.73</v>
      </c>
      <c r="J60" s="33">
        <v>0</v>
      </c>
      <c r="K60" s="98">
        <f t="shared" si="0"/>
        <v>4920.41</v>
      </c>
    </row>
    <row r="61" spans="1:11" ht="27" customHeight="1">
      <c r="A61" s="30" t="s">
        <v>128</v>
      </c>
      <c r="B61" s="30">
        <v>42</v>
      </c>
      <c r="C61" s="31" t="s">
        <v>26</v>
      </c>
      <c r="D61" s="35" t="s">
        <v>32</v>
      </c>
      <c r="E61" s="32">
        <v>9483.66</v>
      </c>
      <c r="F61" s="32">
        <v>0</v>
      </c>
      <c r="G61" s="32">
        <v>3987.3</v>
      </c>
      <c r="H61" s="33">
        <v>876.95</v>
      </c>
      <c r="I61" s="33">
        <v>1481.89</v>
      </c>
      <c r="J61" s="33">
        <v>0</v>
      </c>
      <c r="K61" s="98">
        <f t="shared" si="0"/>
        <v>7124.8199999999988</v>
      </c>
    </row>
    <row r="62" spans="1:11" ht="27" customHeight="1">
      <c r="A62" s="30" t="s">
        <v>252</v>
      </c>
      <c r="B62" s="30">
        <v>155</v>
      </c>
      <c r="C62" s="31" t="s">
        <v>264</v>
      </c>
      <c r="D62" s="31" t="s">
        <v>419</v>
      </c>
      <c r="E62" s="32">
        <v>9952.73</v>
      </c>
      <c r="F62" s="32">
        <v>0</v>
      </c>
      <c r="G62" s="32">
        <v>2228.19</v>
      </c>
      <c r="H62" s="33">
        <v>876.95</v>
      </c>
      <c r="I62" s="33">
        <v>1610.88</v>
      </c>
      <c r="J62" s="33">
        <v>0</v>
      </c>
      <c r="K62" s="98">
        <f t="shared" si="0"/>
        <v>7464.8999999999987</v>
      </c>
    </row>
    <row r="63" spans="1:11" ht="27" customHeight="1">
      <c r="A63" s="30" t="s">
        <v>133</v>
      </c>
      <c r="B63" s="30">
        <v>136</v>
      </c>
      <c r="C63" s="31" t="s">
        <v>134</v>
      </c>
      <c r="D63" s="31" t="s">
        <v>418</v>
      </c>
      <c r="E63" s="32">
        <v>9207.44</v>
      </c>
      <c r="F63" s="32">
        <v>0</v>
      </c>
      <c r="G63" s="32">
        <v>0</v>
      </c>
      <c r="H63" s="33">
        <v>876.95</v>
      </c>
      <c r="I63" s="33">
        <v>1405.95</v>
      </c>
      <c r="J63" s="33">
        <v>0</v>
      </c>
      <c r="K63" s="98">
        <f t="shared" si="0"/>
        <v>6924.54</v>
      </c>
    </row>
    <row r="64" spans="1:11" ht="27" customHeight="1">
      <c r="A64" s="30" t="s">
        <v>363</v>
      </c>
      <c r="B64" s="30">
        <v>182</v>
      </c>
      <c r="C64" s="31" t="s">
        <v>63</v>
      </c>
      <c r="D64" s="31" t="s">
        <v>23</v>
      </c>
      <c r="E64" s="32">
        <v>6269.82</v>
      </c>
      <c r="F64" s="32">
        <v>0</v>
      </c>
      <c r="G64" s="32">
        <v>0</v>
      </c>
      <c r="H64" s="33">
        <v>703.68</v>
      </c>
      <c r="I64" s="33">
        <v>645.73</v>
      </c>
      <c r="J64" s="33">
        <v>0</v>
      </c>
      <c r="K64" s="98">
        <f t="shared" si="0"/>
        <v>4920.41</v>
      </c>
    </row>
    <row r="65" spans="1:11" ht="27" customHeight="1">
      <c r="A65" s="30" t="s">
        <v>144</v>
      </c>
      <c r="B65" s="30">
        <v>133</v>
      </c>
      <c r="C65" s="31" t="s">
        <v>145</v>
      </c>
      <c r="D65" s="31" t="s">
        <v>23</v>
      </c>
      <c r="E65" s="32">
        <v>12607.82</v>
      </c>
      <c r="F65" s="32">
        <v>0</v>
      </c>
      <c r="G65" s="32">
        <v>0</v>
      </c>
      <c r="H65" s="33">
        <v>876.95</v>
      </c>
      <c r="I65" s="33">
        <v>2341.0300000000002</v>
      </c>
      <c r="J65" s="33">
        <v>0</v>
      </c>
      <c r="K65" s="98">
        <f t="shared" si="0"/>
        <v>9389.8399999999983</v>
      </c>
    </row>
    <row r="66" spans="1:11" ht="27" customHeight="1">
      <c r="A66" s="30" t="s">
        <v>365</v>
      </c>
      <c r="B66" s="30">
        <v>183</v>
      </c>
      <c r="C66" s="31" t="s">
        <v>63</v>
      </c>
      <c r="D66" s="31" t="s">
        <v>23</v>
      </c>
      <c r="E66" s="32">
        <v>6269.82</v>
      </c>
      <c r="F66" s="32">
        <v>0</v>
      </c>
      <c r="G66" s="32">
        <v>0</v>
      </c>
      <c r="H66" s="33">
        <v>703.68</v>
      </c>
      <c r="I66" s="33">
        <v>645.73</v>
      </c>
      <c r="J66" s="33">
        <v>0</v>
      </c>
      <c r="K66" s="98">
        <f t="shared" si="0"/>
        <v>4920.41</v>
      </c>
    </row>
    <row r="67" spans="1:11" ht="27" customHeight="1">
      <c r="A67" s="30" t="s">
        <v>149</v>
      </c>
      <c r="B67" s="30">
        <v>43</v>
      </c>
      <c r="C67" s="31" t="s">
        <v>26</v>
      </c>
      <c r="D67" s="31" t="s">
        <v>23</v>
      </c>
      <c r="E67" s="32">
        <v>9483.66</v>
      </c>
      <c r="F67" s="32">
        <v>0</v>
      </c>
      <c r="G67" s="32">
        <v>0</v>
      </c>
      <c r="H67" s="33">
        <v>876.95</v>
      </c>
      <c r="I67" s="33">
        <v>1481.89</v>
      </c>
      <c r="J67" s="33">
        <v>0</v>
      </c>
      <c r="K67" s="98">
        <f t="shared" si="0"/>
        <v>7124.8199999999988</v>
      </c>
    </row>
    <row r="68" spans="1:11" ht="27" customHeight="1">
      <c r="A68" s="119" t="s">
        <v>151</v>
      </c>
      <c r="B68" s="119">
        <v>73</v>
      </c>
      <c r="C68" s="120" t="s">
        <v>26</v>
      </c>
      <c r="D68" s="120" t="s">
        <v>23</v>
      </c>
      <c r="E68" s="121">
        <v>9483.66</v>
      </c>
      <c r="F68" s="121">
        <v>0</v>
      </c>
      <c r="G68" s="121">
        <v>0</v>
      </c>
      <c r="H68" s="122">
        <v>876.95</v>
      </c>
      <c r="I68" s="122">
        <v>1481.89</v>
      </c>
      <c r="J68" s="122">
        <v>0</v>
      </c>
      <c r="K68" s="123">
        <f t="shared" si="0"/>
        <v>7124.8199999999988</v>
      </c>
    </row>
    <row r="69" spans="1:11" ht="27" customHeight="1">
      <c r="A69" s="124" t="s">
        <v>368</v>
      </c>
      <c r="B69" s="124">
        <v>184</v>
      </c>
      <c r="C69" s="125" t="s">
        <v>63</v>
      </c>
      <c r="D69" s="125" t="s">
        <v>57</v>
      </c>
      <c r="E69" s="126">
        <v>6269.82</v>
      </c>
      <c r="F69" s="126">
        <v>0</v>
      </c>
      <c r="G69" s="126">
        <v>0</v>
      </c>
      <c r="H69" s="127">
        <v>703.68</v>
      </c>
      <c r="I69" s="127">
        <v>593.59</v>
      </c>
      <c r="J69" s="127">
        <v>0</v>
      </c>
      <c r="K69" s="128">
        <f t="shared" si="0"/>
        <v>4972.5499999999993</v>
      </c>
    </row>
    <row r="70" spans="1:11" ht="15.75" customHeight="1" thickBot="1">
      <c r="A70" s="37"/>
      <c r="B70" s="37"/>
      <c r="D70" s="37"/>
      <c r="E70" s="34"/>
      <c r="F70" s="34"/>
      <c r="G70" s="34"/>
      <c r="H70" s="38"/>
      <c r="I70" s="38"/>
      <c r="J70" s="38"/>
      <c r="K70" s="38"/>
    </row>
    <row r="71" spans="1:11" ht="42" customHeight="1" thickBot="1">
      <c r="A71" s="219" t="s">
        <v>174</v>
      </c>
      <c r="B71" s="220"/>
      <c r="C71" s="220"/>
      <c r="D71" s="220"/>
      <c r="E71" s="220"/>
      <c r="F71" s="220"/>
      <c r="G71" s="220"/>
      <c r="H71" s="220"/>
      <c r="I71" s="221"/>
      <c r="J71" s="39"/>
      <c r="K71" s="39"/>
    </row>
    <row r="72" spans="1:11" ht="28.5" customHeight="1">
      <c r="A72" s="222" t="s">
        <v>3</v>
      </c>
      <c r="B72" s="222" t="s">
        <v>4</v>
      </c>
      <c r="C72" s="222" t="s">
        <v>5</v>
      </c>
      <c r="D72" s="223" t="s">
        <v>167</v>
      </c>
      <c r="E72" s="224" t="s">
        <v>175</v>
      </c>
      <c r="F72" s="228" t="s">
        <v>300</v>
      </c>
      <c r="G72" s="226" t="s">
        <v>169</v>
      </c>
      <c r="H72" s="227"/>
      <c r="I72" s="223" t="s">
        <v>170</v>
      </c>
      <c r="J72" s="38"/>
      <c r="K72" s="38"/>
    </row>
    <row r="73" spans="1:11" ht="35.25" customHeight="1">
      <c r="A73" s="215"/>
      <c r="B73" s="215"/>
      <c r="C73" s="215"/>
      <c r="D73" s="215"/>
      <c r="E73" s="225"/>
      <c r="F73" s="229"/>
      <c r="G73" s="40" t="s">
        <v>171</v>
      </c>
      <c r="H73" s="40" t="s">
        <v>172</v>
      </c>
      <c r="I73" s="215"/>
      <c r="J73" s="38"/>
      <c r="K73" s="38"/>
    </row>
    <row r="74" spans="1:11" ht="35.25" customHeight="1">
      <c r="A74" s="30" t="s">
        <v>298</v>
      </c>
      <c r="B74" s="30">
        <v>160</v>
      </c>
      <c r="C74" s="31" t="s">
        <v>156</v>
      </c>
      <c r="D74" s="41">
        <v>31612.2</v>
      </c>
      <c r="E74" s="32">
        <v>0</v>
      </c>
      <c r="F74" s="41">
        <v>998.92</v>
      </c>
      <c r="G74" s="41">
        <v>825.82</v>
      </c>
      <c r="H74" s="41">
        <v>7424.88</v>
      </c>
      <c r="I74" s="100">
        <f>D74+E74-G74-H74</f>
        <v>23361.5</v>
      </c>
      <c r="J74" s="38"/>
      <c r="K74" s="38"/>
    </row>
    <row r="75" spans="1:11" ht="27" customHeight="1">
      <c r="A75" s="30" t="s">
        <v>226</v>
      </c>
      <c r="B75" s="30">
        <v>147</v>
      </c>
      <c r="C75" s="31" t="s">
        <v>265</v>
      </c>
      <c r="D75" s="41">
        <v>27346.2</v>
      </c>
      <c r="E75" s="32">
        <v>0</v>
      </c>
      <c r="F75" s="41">
        <v>4381.84</v>
      </c>
      <c r="G75" s="41">
        <v>825.82</v>
      </c>
      <c r="H75" s="41">
        <v>6303.87</v>
      </c>
      <c r="I75" s="100">
        <f>D75+E75-G75-H75</f>
        <v>20216.510000000002</v>
      </c>
      <c r="J75" s="38"/>
      <c r="K75" s="42"/>
    </row>
    <row r="76" spans="1:11" ht="27" customHeight="1">
      <c r="A76" s="30" t="s">
        <v>255</v>
      </c>
      <c r="B76" s="30">
        <v>148</v>
      </c>
      <c r="C76" s="31" t="s">
        <v>422</v>
      </c>
      <c r="D76" s="41">
        <v>27346.2</v>
      </c>
      <c r="E76" s="32">
        <v>0</v>
      </c>
      <c r="F76" s="41">
        <v>1745.46</v>
      </c>
      <c r="G76" s="41">
        <v>825.82</v>
      </c>
      <c r="H76" s="41">
        <v>6303.87</v>
      </c>
      <c r="I76" s="33">
        <f>D76+E76-G76-H76</f>
        <v>20216.510000000002</v>
      </c>
      <c r="J76" s="38"/>
      <c r="K76" s="42"/>
    </row>
    <row r="77" spans="1:11" ht="15.75" customHeight="1">
      <c r="A77" s="37"/>
      <c r="B77" s="37"/>
      <c r="D77" s="37"/>
      <c r="E77" s="34"/>
      <c r="F77" s="34"/>
      <c r="G77" s="34"/>
      <c r="H77" s="38"/>
      <c r="I77" s="38"/>
      <c r="J77" s="38"/>
      <c r="K77" s="38"/>
    </row>
    <row r="78" spans="1:11" ht="15.75" customHeight="1">
      <c r="A78" s="37"/>
      <c r="B78" s="37"/>
      <c r="D78" s="37"/>
      <c r="E78" s="34"/>
      <c r="F78" s="34"/>
      <c r="G78" s="34"/>
      <c r="H78" s="38"/>
      <c r="I78" s="38"/>
      <c r="J78" s="38"/>
      <c r="K78" s="38"/>
    </row>
    <row r="79" spans="1:11" ht="15.75" customHeight="1">
      <c r="A79" s="37"/>
      <c r="B79" s="37"/>
      <c r="D79" s="37"/>
      <c r="E79" s="34"/>
      <c r="F79" s="34"/>
      <c r="G79" s="34"/>
      <c r="H79" s="38"/>
      <c r="I79" s="38"/>
      <c r="J79" s="38"/>
      <c r="K79" s="38"/>
    </row>
    <row r="80" spans="1:11" ht="15.75" customHeight="1">
      <c r="A80" s="37"/>
      <c r="B80" s="37"/>
      <c r="D80" s="37"/>
      <c r="E80" s="34"/>
      <c r="F80" s="34"/>
      <c r="G80" s="34"/>
      <c r="H80" s="38"/>
      <c r="I80" s="38"/>
      <c r="J80" s="38"/>
      <c r="K80" s="38"/>
    </row>
    <row r="81" spans="1:11" ht="15.75" customHeight="1">
      <c r="A81" s="37"/>
      <c r="B81" s="37"/>
      <c r="D81" s="37"/>
      <c r="E81" s="34"/>
      <c r="F81" s="34"/>
      <c r="G81" s="34"/>
      <c r="H81" s="38"/>
      <c r="I81" s="38"/>
      <c r="J81" s="38"/>
      <c r="K81" s="38"/>
    </row>
    <row r="82" spans="1:11" ht="15.75" customHeight="1">
      <c r="A82" s="37"/>
      <c r="B82" s="37"/>
      <c r="D82" s="37"/>
      <c r="E82" s="34"/>
      <c r="F82" s="34"/>
      <c r="G82" s="34"/>
      <c r="H82" s="38"/>
      <c r="I82" s="38"/>
      <c r="J82" s="38"/>
      <c r="K82" s="38"/>
    </row>
    <row r="83" spans="1:11" ht="15.75" customHeight="1">
      <c r="A83" s="37"/>
      <c r="B83" s="37"/>
      <c r="D83" s="37"/>
      <c r="E83" s="34"/>
      <c r="F83" s="34"/>
      <c r="G83" s="34"/>
      <c r="H83" s="38"/>
      <c r="I83" s="38"/>
      <c r="J83" s="38"/>
      <c r="K83" s="38"/>
    </row>
    <row r="84" spans="1:11" ht="15.75" customHeight="1">
      <c r="A84" s="37"/>
      <c r="B84" s="37"/>
      <c r="D84" s="37"/>
      <c r="E84" s="34"/>
      <c r="F84" s="34"/>
      <c r="G84" s="34"/>
      <c r="H84" s="38"/>
      <c r="I84" s="38"/>
      <c r="J84" s="38"/>
      <c r="K84" s="38"/>
    </row>
    <row r="85" spans="1:11" ht="15.75" customHeight="1">
      <c r="A85" s="37"/>
      <c r="B85" s="37"/>
      <c r="D85" s="37"/>
      <c r="E85" s="34"/>
      <c r="F85" s="34"/>
      <c r="G85" s="34"/>
      <c r="H85" s="38"/>
      <c r="I85" s="38"/>
      <c r="J85" s="38"/>
      <c r="K85" s="38"/>
    </row>
    <row r="86" spans="1:11" ht="15.75" customHeight="1">
      <c r="A86" s="37"/>
      <c r="B86" s="37"/>
      <c r="D86" s="37"/>
      <c r="E86" s="34"/>
      <c r="F86" s="34"/>
      <c r="G86" s="34"/>
      <c r="H86" s="38"/>
      <c r="I86" s="38"/>
      <c r="J86" s="38"/>
      <c r="K86" s="38"/>
    </row>
    <row r="87" spans="1:11" ht="15.75" customHeight="1">
      <c r="A87" s="37"/>
      <c r="B87" s="37"/>
      <c r="D87" s="37"/>
      <c r="E87" s="34"/>
      <c r="F87" s="34"/>
      <c r="G87" s="34"/>
      <c r="H87" s="38"/>
      <c r="I87" s="38"/>
      <c r="J87" s="38"/>
      <c r="K87" s="38"/>
    </row>
    <row r="88" spans="1:11" ht="15.75" customHeight="1">
      <c r="A88" s="37"/>
      <c r="B88" s="37"/>
      <c r="D88" s="37"/>
      <c r="E88" s="34"/>
      <c r="F88" s="34"/>
      <c r="G88" s="34"/>
      <c r="H88" s="38"/>
      <c r="I88" s="38"/>
      <c r="J88" s="38"/>
      <c r="K88" s="38"/>
    </row>
    <row r="89" spans="1:11" ht="15.75" customHeight="1">
      <c r="A89" s="37"/>
      <c r="B89" s="37"/>
      <c r="D89" s="37"/>
      <c r="E89" s="34"/>
      <c r="F89" s="34"/>
      <c r="G89" s="34"/>
      <c r="H89" s="38"/>
      <c r="I89" s="38"/>
      <c r="J89" s="38"/>
      <c r="K89" s="38"/>
    </row>
    <row r="90" spans="1:11" ht="15.75" customHeight="1">
      <c r="A90" s="37"/>
      <c r="B90" s="37"/>
      <c r="D90" s="37"/>
      <c r="E90" s="34"/>
      <c r="F90" s="34"/>
      <c r="G90" s="34"/>
      <c r="H90" s="38"/>
      <c r="I90" s="38"/>
      <c r="J90" s="38"/>
      <c r="K90" s="38"/>
    </row>
    <row r="91" spans="1:11" ht="15.75" customHeight="1">
      <c r="A91" s="37"/>
      <c r="B91" s="37"/>
      <c r="D91" s="37"/>
      <c r="E91" s="34"/>
      <c r="F91" s="34"/>
      <c r="G91" s="34"/>
      <c r="H91" s="38"/>
      <c r="I91" s="38"/>
      <c r="J91" s="38"/>
      <c r="K91" s="38"/>
    </row>
    <row r="92" spans="1:11" ht="15.75" customHeight="1">
      <c r="A92" s="37"/>
      <c r="B92" s="37"/>
      <c r="D92" s="37"/>
      <c r="E92" s="34"/>
      <c r="F92" s="34"/>
      <c r="G92" s="34"/>
      <c r="H92" s="38"/>
      <c r="I92" s="38"/>
      <c r="J92" s="38"/>
      <c r="K92" s="38"/>
    </row>
    <row r="93" spans="1:11" ht="15.75" customHeight="1">
      <c r="A93" s="37"/>
      <c r="B93" s="37"/>
      <c r="D93" s="37"/>
      <c r="E93" s="34"/>
      <c r="F93" s="34"/>
      <c r="G93" s="34"/>
      <c r="H93" s="38"/>
      <c r="I93" s="38"/>
      <c r="J93" s="38"/>
      <c r="K93" s="38"/>
    </row>
    <row r="94" spans="1:11" ht="15.75" customHeight="1">
      <c r="A94" s="37"/>
      <c r="B94" s="37"/>
      <c r="D94" s="37"/>
      <c r="E94" s="34"/>
      <c r="F94" s="34"/>
      <c r="G94" s="34"/>
      <c r="H94" s="38"/>
      <c r="I94" s="38"/>
      <c r="J94" s="38"/>
      <c r="K94" s="38"/>
    </row>
    <row r="95" spans="1:11" ht="15.75" customHeight="1">
      <c r="A95" s="37"/>
      <c r="B95" s="37"/>
      <c r="D95" s="37"/>
      <c r="E95" s="34"/>
      <c r="F95" s="34"/>
      <c r="G95" s="34"/>
      <c r="H95" s="38"/>
      <c r="I95" s="38"/>
      <c r="J95" s="38"/>
      <c r="K95" s="38"/>
    </row>
    <row r="96" spans="1:11" ht="15.75" customHeight="1">
      <c r="A96" s="37"/>
      <c r="B96" s="37"/>
      <c r="D96" s="37"/>
      <c r="E96" s="34"/>
      <c r="F96" s="34"/>
      <c r="G96" s="34"/>
      <c r="H96" s="38"/>
      <c r="I96" s="38"/>
      <c r="J96" s="38"/>
      <c r="K96" s="38"/>
    </row>
    <row r="97" spans="1:11" ht="15.75" customHeight="1">
      <c r="A97" s="37"/>
      <c r="B97" s="37"/>
      <c r="D97" s="37"/>
      <c r="E97" s="34"/>
      <c r="F97" s="34"/>
      <c r="G97" s="34"/>
      <c r="H97" s="38"/>
      <c r="I97" s="38"/>
      <c r="J97" s="38"/>
      <c r="K97" s="38"/>
    </row>
    <row r="98" spans="1:11" ht="15.75" customHeight="1">
      <c r="A98" s="37"/>
      <c r="B98" s="37"/>
      <c r="D98" s="37"/>
      <c r="E98" s="34"/>
      <c r="F98" s="34"/>
      <c r="G98" s="34"/>
      <c r="H98" s="38"/>
      <c r="I98" s="38"/>
      <c r="J98" s="38"/>
      <c r="K98" s="38"/>
    </row>
    <row r="99" spans="1:11" ht="15.75" customHeight="1">
      <c r="A99" s="37"/>
      <c r="B99" s="37"/>
      <c r="D99" s="37"/>
      <c r="E99" s="34"/>
      <c r="F99" s="34"/>
      <c r="G99" s="34"/>
      <c r="H99" s="38"/>
      <c r="I99" s="38"/>
      <c r="J99" s="38"/>
      <c r="K99" s="38"/>
    </row>
    <row r="100" spans="1:11" ht="15.75" customHeight="1">
      <c r="A100" s="37"/>
      <c r="B100" s="37"/>
      <c r="D100" s="37"/>
      <c r="E100" s="34"/>
      <c r="F100" s="34"/>
      <c r="G100" s="34"/>
      <c r="H100" s="38"/>
      <c r="I100" s="38"/>
      <c r="J100" s="38"/>
      <c r="K100" s="38"/>
    </row>
    <row r="101" spans="1:11" ht="15.75" customHeight="1">
      <c r="A101" s="37"/>
      <c r="B101" s="37"/>
      <c r="D101" s="37"/>
      <c r="E101" s="34"/>
      <c r="F101" s="34"/>
      <c r="G101" s="34"/>
      <c r="H101" s="38"/>
      <c r="I101" s="38"/>
      <c r="J101" s="38"/>
      <c r="K101" s="38"/>
    </row>
    <row r="102" spans="1:11" ht="15.75" customHeight="1">
      <c r="A102" s="37"/>
      <c r="B102" s="37"/>
      <c r="D102" s="37"/>
      <c r="E102" s="34"/>
      <c r="F102" s="34"/>
      <c r="G102" s="34"/>
      <c r="H102" s="38"/>
      <c r="I102" s="38"/>
      <c r="J102" s="38"/>
      <c r="K102" s="38"/>
    </row>
    <row r="103" spans="1:11" ht="15.75" customHeight="1">
      <c r="A103" s="37"/>
      <c r="B103" s="37"/>
      <c r="D103" s="37"/>
      <c r="E103" s="34"/>
      <c r="F103" s="34"/>
      <c r="G103" s="34"/>
      <c r="H103" s="38"/>
      <c r="I103" s="38"/>
      <c r="J103" s="38"/>
      <c r="K103" s="38"/>
    </row>
    <row r="104" spans="1:11" ht="15.75" customHeight="1">
      <c r="A104" s="37"/>
      <c r="B104" s="37"/>
      <c r="D104" s="37"/>
      <c r="E104" s="34"/>
      <c r="F104" s="34"/>
      <c r="G104" s="34"/>
      <c r="H104" s="38"/>
      <c r="I104" s="38"/>
      <c r="J104" s="38"/>
      <c r="K104" s="38"/>
    </row>
    <row r="105" spans="1:11" ht="15.75" customHeight="1">
      <c r="A105" s="37"/>
      <c r="B105" s="37"/>
      <c r="D105" s="37"/>
      <c r="E105" s="34"/>
      <c r="F105" s="34"/>
      <c r="G105" s="34"/>
      <c r="H105" s="38"/>
      <c r="I105" s="38"/>
      <c r="J105" s="38"/>
      <c r="K105" s="38"/>
    </row>
    <row r="106" spans="1:11" ht="15.75" customHeight="1">
      <c r="A106" s="37"/>
      <c r="B106" s="37"/>
      <c r="D106" s="37"/>
      <c r="E106" s="34"/>
      <c r="F106" s="34"/>
      <c r="G106" s="34"/>
      <c r="H106" s="38"/>
      <c r="I106" s="38"/>
      <c r="J106" s="38"/>
      <c r="K106" s="38"/>
    </row>
    <row r="107" spans="1:11" ht="15.75" customHeight="1">
      <c r="A107" s="37"/>
      <c r="B107" s="37"/>
      <c r="D107" s="37"/>
      <c r="E107" s="34"/>
      <c r="F107" s="34"/>
      <c r="G107" s="34"/>
      <c r="H107" s="38"/>
      <c r="I107" s="38"/>
      <c r="J107" s="38"/>
      <c r="K107" s="38"/>
    </row>
    <row r="108" spans="1:11" ht="15.75" customHeight="1">
      <c r="A108" s="37"/>
      <c r="B108" s="37"/>
      <c r="D108" s="37"/>
      <c r="E108" s="34"/>
      <c r="F108" s="34"/>
      <c r="G108" s="34"/>
      <c r="H108" s="38"/>
      <c r="I108" s="38"/>
      <c r="J108" s="38"/>
      <c r="K108" s="38"/>
    </row>
    <row r="109" spans="1:11" ht="15.75" customHeight="1">
      <c r="A109" s="37"/>
      <c r="B109" s="37"/>
      <c r="D109" s="37"/>
      <c r="E109" s="34"/>
      <c r="F109" s="34"/>
      <c r="G109" s="34"/>
      <c r="H109" s="38"/>
      <c r="I109" s="38"/>
      <c r="J109" s="38"/>
      <c r="K109" s="38"/>
    </row>
    <row r="110" spans="1:11" ht="15.75" customHeight="1">
      <c r="A110" s="37"/>
      <c r="B110" s="37"/>
      <c r="D110" s="37"/>
      <c r="E110" s="34"/>
      <c r="F110" s="34"/>
      <c r="G110" s="34"/>
      <c r="H110" s="38"/>
      <c r="I110" s="38"/>
      <c r="J110" s="38"/>
      <c r="K110" s="38"/>
    </row>
    <row r="111" spans="1:11" ht="15.75" customHeight="1">
      <c r="A111" s="37"/>
      <c r="B111" s="37"/>
      <c r="D111" s="37"/>
      <c r="E111" s="34"/>
      <c r="F111" s="34"/>
      <c r="G111" s="34"/>
      <c r="H111" s="38"/>
      <c r="I111" s="38"/>
      <c r="J111" s="38"/>
      <c r="K111" s="38"/>
    </row>
    <row r="112" spans="1:11" ht="15.75" customHeight="1">
      <c r="A112" s="37"/>
      <c r="B112" s="37"/>
      <c r="D112" s="37"/>
      <c r="E112" s="34"/>
      <c r="F112" s="34"/>
      <c r="G112" s="34"/>
      <c r="H112" s="38"/>
      <c r="I112" s="38"/>
      <c r="J112" s="38"/>
      <c r="K112" s="38"/>
    </row>
    <row r="113" spans="1:11" ht="15.75" customHeight="1">
      <c r="A113" s="37"/>
      <c r="B113" s="37"/>
      <c r="D113" s="37"/>
      <c r="E113" s="34"/>
      <c r="F113" s="34"/>
      <c r="G113" s="34"/>
      <c r="H113" s="38"/>
      <c r="I113" s="38"/>
      <c r="J113" s="38"/>
      <c r="K113" s="38"/>
    </row>
    <row r="114" spans="1:11" ht="15.75" customHeight="1">
      <c r="A114" s="37"/>
      <c r="B114" s="37"/>
      <c r="D114" s="37"/>
      <c r="E114" s="34"/>
      <c r="F114" s="34"/>
      <c r="G114" s="34"/>
      <c r="H114" s="38"/>
      <c r="I114" s="38"/>
      <c r="J114" s="38"/>
      <c r="K114" s="38"/>
    </row>
    <row r="115" spans="1:11" ht="15.75" customHeight="1">
      <c r="A115" s="37"/>
      <c r="B115" s="37"/>
      <c r="D115" s="37"/>
      <c r="E115" s="34"/>
      <c r="F115" s="34"/>
      <c r="G115" s="34"/>
      <c r="H115" s="38"/>
      <c r="I115" s="38"/>
      <c r="J115" s="38"/>
      <c r="K115" s="38"/>
    </row>
    <row r="116" spans="1:11" ht="15.75" customHeight="1">
      <c r="A116" s="37"/>
      <c r="B116" s="37"/>
      <c r="D116" s="37"/>
      <c r="E116" s="34"/>
      <c r="F116" s="34"/>
      <c r="G116" s="34"/>
      <c r="H116" s="38"/>
      <c r="I116" s="38"/>
      <c r="J116" s="38"/>
      <c r="K116" s="38"/>
    </row>
    <row r="117" spans="1:11" ht="15.75" customHeight="1">
      <c r="A117" s="37"/>
      <c r="B117" s="37"/>
      <c r="D117" s="37"/>
      <c r="E117" s="34"/>
      <c r="F117" s="34"/>
      <c r="G117" s="34"/>
      <c r="H117" s="38"/>
      <c r="I117" s="38"/>
      <c r="J117" s="38"/>
      <c r="K117" s="38"/>
    </row>
    <row r="118" spans="1:11" ht="15.75" customHeight="1">
      <c r="A118" s="37"/>
      <c r="B118" s="37"/>
      <c r="D118" s="37"/>
      <c r="E118" s="34"/>
      <c r="F118" s="34"/>
      <c r="G118" s="34"/>
      <c r="H118" s="38"/>
      <c r="I118" s="38"/>
      <c r="J118" s="38"/>
      <c r="K118" s="38"/>
    </row>
    <row r="119" spans="1:11" ht="15.75" customHeight="1">
      <c r="A119" s="37"/>
      <c r="B119" s="37"/>
      <c r="D119" s="37"/>
      <c r="E119" s="34"/>
      <c r="F119" s="34"/>
      <c r="G119" s="34"/>
      <c r="H119" s="38"/>
      <c r="I119" s="38"/>
      <c r="J119" s="38"/>
      <c r="K119" s="38"/>
    </row>
    <row r="120" spans="1:11" ht="15.75" customHeight="1">
      <c r="A120" s="37"/>
      <c r="B120" s="37"/>
      <c r="D120" s="37"/>
      <c r="E120" s="34"/>
      <c r="F120" s="34"/>
      <c r="G120" s="34"/>
      <c r="H120" s="38"/>
      <c r="I120" s="38"/>
      <c r="J120" s="38"/>
      <c r="K120" s="38"/>
    </row>
    <row r="121" spans="1:11" ht="15.75" customHeight="1">
      <c r="A121" s="37"/>
      <c r="B121" s="37"/>
      <c r="D121" s="37"/>
      <c r="E121" s="34"/>
      <c r="F121" s="34"/>
      <c r="G121" s="34"/>
      <c r="H121" s="38"/>
      <c r="I121" s="38"/>
      <c r="J121" s="38"/>
      <c r="K121" s="38"/>
    </row>
    <row r="122" spans="1:11" ht="15.75" customHeight="1">
      <c r="A122" s="37"/>
      <c r="B122" s="37"/>
      <c r="D122" s="37"/>
      <c r="E122" s="34"/>
      <c r="F122" s="34"/>
      <c r="G122" s="34"/>
      <c r="H122" s="38"/>
      <c r="I122" s="38"/>
      <c r="J122" s="38"/>
      <c r="K122" s="38"/>
    </row>
    <row r="123" spans="1:11" ht="15.75" customHeight="1">
      <c r="A123" s="37"/>
      <c r="B123" s="37"/>
      <c r="D123" s="37"/>
      <c r="E123" s="34"/>
      <c r="F123" s="34"/>
      <c r="G123" s="34"/>
      <c r="H123" s="38"/>
      <c r="I123" s="38"/>
      <c r="J123" s="38"/>
      <c r="K123" s="38"/>
    </row>
    <row r="124" spans="1:11" ht="15.75" customHeight="1">
      <c r="A124" s="37"/>
      <c r="B124" s="37"/>
      <c r="D124" s="37"/>
      <c r="E124" s="34"/>
      <c r="F124" s="34"/>
      <c r="G124" s="34"/>
      <c r="H124" s="38"/>
      <c r="I124" s="38"/>
      <c r="J124" s="38"/>
      <c r="K124" s="38"/>
    </row>
    <row r="125" spans="1:11" ht="15.75" customHeight="1">
      <c r="A125" s="37"/>
      <c r="B125" s="37"/>
      <c r="D125" s="37"/>
      <c r="E125" s="34"/>
      <c r="F125" s="34"/>
      <c r="G125" s="34"/>
      <c r="H125" s="38"/>
      <c r="I125" s="38"/>
      <c r="J125" s="38"/>
      <c r="K125" s="38"/>
    </row>
    <row r="126" spans="1:11" ht="15.75" customHeight="1">
      <c r="A126" s="37"/>
      <c r="B126" s="37"/>
      <c r="D126" s="37"/>
      <c r="E126" s="34"/>
      <c r="F126" s="34"/>
      <c r="G126" s="34"/>
      <c r="H126" s="38"/>
      <c r="I126" s="38"/>
      <c r="J126" s="38"/>
      <c r="K126" s="38"/>
    </row>
    <row r="127" spans="1:11" ht="15.75" customHeight="1">
      <c r="A127" s="37"/>
      <c r="B127" s="37"/>
      <c r="D127" s="37"/>
      <c r="E127" s="34"/>
      <c r="F127" s="34"/>
      <c r="G127" s="34"/>
      <c r="H127" s="38"/>
      <c r="I127" s="38"/>
      <c r="J127" s="38"/>
      <c r="K127" s="38"/>
    </row>
    <row r="128" spans="1:11" ht="15.75" customHeight="1">
      <c r="A128" s="37"/>
      <c r="B128" s="37"/>
      <c r="D128" s="37"/>
      <c r="E128" s="34"/>
      <c r="F128" s="34"/>
      <c r="G128" s="34"/>
      <c r="H128" s="38"/>
      <c r="I128" s="38"/>
      <c r="J128" s="38"/>
      <c r="K128" s="38"/>
    </row>
    <row r="129" spans="1:11" ht="15.75" customHeight="1">
      <c r="A129" s="37"/>
      <c r="B129" s="37"/>
      <c r="D129" s="37"/>
      <c r="E129" s="34"/>
      <c r="F129" s="34"/>
      <c r="G129" s="34"/>
      <c r="H129" s="38"/>
      <c r="I129" s="38"/>
      <c r="J129" s="38"/>
      <c r="K129" s="38"/>
    </row>
    <row r="130" spans="1:11" ht="15.75" customHeight="1">
      <c r="A130" s="37"/>
      <c r="B130" s="37"/>
      <c r="D130" s="37"/>
      <c r="E130" s="34"/>
      <c r="F130" s="34"/>
      <c r="G130" s="34"/>
      <c r="H130" s="38"/>
      <c r="I130" s="38"/>
      <c r="J130" s="38"/>
      <c r="K130" s="38"/>
    </row>
    <row r="131" spans="1:11" ht="15.75" customHeight="1">
      <c r="A131" s="37"/>
      <c r="B131" s="37"/>
      <c r="D131" s="37"/>
      <c r="E131" s="34"/>
      <c r="F131" s="34"/>
      <c r="G131" s="34"/>
      <c r="H131" s="38"/>
      <c r="I131" s="38"/>
      <c r="J131" s="38"/>
      <c r="K131" s="38"/>
    </row>
    <row r="132" spans="1:11" ht="15.75" customHeight="1">
      <c r="A132" s="37"/>
      <c r="B132" s="37"/>
      <c r="D132" s="37"/>
      <c r="E132" s="34"/>
      <c r="F132" s="34"/>
      <c r="G132" s="34"/>
      <c r="H132" s="38"/>
      <c r="I132" s="38"/>
      <c r="J132" s="38"/>
      <c r="K132" s="38"/>
    </row>
    <row r="133" spans="1:11" ht="15.75" customHeight="1">
      <c r="A133" s="37"/>
      <c r="B133" s="37"/>
      <c r="D133" s="37"/>
      <c r="E133" s="34"/>
      <c r="F133" s="34"/>
      <c r="G133" s="34"/>
      <c r="H133" s="38"/>
      <c r="I133" s="38"/>
      <c r="J133" s="38"/>
      <c r="K133" s="38"/>
    </row>
    <row r="134" spans="1:11" ht="15.75" customHeight="1">
      <c r="A134" s="37"/>
      <c r="B134" s="37"/>
      <c r="D134" s="37"/>
      <c r="E134" s="34"/>
      <c r="F134" s="34"/>
      <c r="G134" s="34"/>
      <c r="H134" s="38"/>
      <c r="I134" s="38"/>
      <c r="J134" s="38"/>
      <c r="K134" s="38"/>
    </row>
    <row r="135" spans="1:11" ht="15.75" customHeight="1">
      <c r="A135" s="37"/>
      <c r="B135" s="37"/>
      <c r="D135" s="37"/>
      <c r="E135" s="34"/>
      <c r="F135" s="34"/>
      <c r="G135" s="34"/>
      <c r="H135" s="38"/>
      <c r="I135" s="38"/>
      <c r="J135" s="38"/>
      <c r="K135" s="38"/>
    </row>
    <row r="136" spans="1:11" ht="15.75" customHeight="1">
      <c r="A136" s="37"/>
      <c r="B136" s="37"/>
      <c r="D136" s="37"/>
      <c r="E136" s="34"/>
      <c r="F136" s="34"/>
      <c r="G136" s="34"/>
      <c r="H136" s="38"/>
      <c r="I136" s="38"/>
      <c r="J136" s="38"/>
      <c r="K136" s="38"/>
    </row>
    <row r="137" spans="1:11" ht="15.75" customHeight="1">
      <c r="A137" s="37"/>
      <c r="B137" s="37"/>
      <c r="D137" s="37"/>
      <c r="E137" s="34"/>
      <c r="F137" s="34"/>
      <c r="G137" s="34"/>
      <c r="H137" s="38"/>
      <c r="I137" s="38"/>
      <c r="J137" s="38"/>
      <c r="K137" s="38"/>
    </row>
    <row r="138" spans="1:11" ht="15.75" customHeight="1">
      <c r="A138" s="37"/>
      <c r="B138" s="37"/>
      <c r="D138" s="37"/>
      <c r="E138" s="34"/>
      <c r="F138" s="34"/>
      <c r="G138" s="34"/>
      <c r="H138" s="38"/>
      <c r="I138" s="38"/>
      <c r="J138" s="38"/>
      <c r="K138" s="38"/>
    </row>
    <row r="139" spans="1:11" ht="15.75" customHeight="1">
      <c r="A139" s="37"/>
      <c r="B139" s="37"/>
      <c r="D139" s="37"/>
      <c r="E139" s="34"/>
      <c r="F139" s="34"/>
      <c r="G139" s="34"/>
      <c r="H139" s="38"/>
      <c r="I139" s="38"/>
      <c r="J139" s="38"/>
      <c r="K139" s="38"/>
    </row>
    <row r="140" spans="1:11" ht="15.75" customHeight="1">
      <c r="A140" s="37"/>
      <c r="B140" s="37"/>
      <c r="D140" s="37"/>
      <c r="E140" s="34"/>
      <c r="F140" s="34"/>
      <c r="G140" s="34"/>
      <c r="H140" s="38"/>
      <c r="I140" s="38"/>
      <c r="J140" s="38"/>
      <c r="K140" s="38"/>
    </row>
    <row r="141" spans="1:11" ht="15.75" customHeight="1">
      <c r="A141" s="37"/>
      <c r="B141" s="37"/>
      <c r="D141" s="37"/>
      <c r="E141" s="34"/>
      <c r="F141" s="34"/>
      <c r="G141" s="34"/>
      <c r="H141" s="38"/>
      <c r="I141" s="38"/>
      <c r="J141" s="38"/>
      <c r="K141" s="38"/>
    </row>
    <row r="142" spans="1:11" ht="15.75" customHeight="1">
      <c r="A142" s="37"/>
      <c r="B142" s="37"/>
      <c r="D142" s="37"/>
      <c r="E142" s="34"/>
      <c r="F142" s="34"/>
      <c r="G142" s="34"/>
      <c r="H142" s="38"/>
      <c r="I142" s="38"/>
      <c r="J142" s="38"/>
      <c r="K142" s="38"/>
    </row>
    <row r="143" spans="1:11" ht="15.75" customHeight="1">
      <c r="A143" s="37"/>
      <c r="B143" s="37"/>
      <c r="D143" s="37"/>
      <c r="E143" s="34"/>
      <c r="F143" s="34"/>
      <c r="G143" s="34"/>
      <c r="H143" s="38"/>
      <c r="I143" s="38"/>
      <c r="J143" s="38"/>
      <c r="K143" s="38"/>
    </row>
    <row r="144" spans="1:11" ht="15.75" customHeight="1">
      <c r="A144" s="37"/>
      <c r="B144" s="37"/>
      <c r="D144" s="37"/>
      <c r="E144" s="34"/>
      <c r="F144" s="34"/>
      <c r="G144" s="34"/>
      <c r="H144" s="38"/>
      <c r="I144" s="38"/>
      <c r="J144" s="38"/>
      <c r="K144" s="38"/>
    </row>
    <row r="145" spans="1:11" ht="15.75" customHeight="1">
      <c r="A145" s="37"/>
      <c r="B145" s="37"/>
      <c r="D145" s="37"/>
      <c r="E145" s="34"/>
      <c r="F145" s="34"/>
      <c r="G145" s="34"/>
      <c r="H145" s="38"/>
      <c r="I145" s="38"/>
      <c r="J145" s="38"/>
      <c r="K145" s="38"/>
    </row>
    <row r="146" spans="1:11" ht="15.75" customHeight="1">
      <c r="A146" s="37"/>
      <c r="B146" s="37"/>
      <c r="D146" s="37"/>
      <c r="E146" s="34"/>
      <c r="F146" s="34"/>
      <c r="G146" s="34"/>
      <c r="H146" s="38"/>
      <c r="I146" s="38"/>
      <c r="J146" s="38"/>
      <c r="K146" s="38"/>
    </row>
    <row r="147" spans="1:11" ht="15.75" customHeight="1">
      <c r="A147" s="37"/>
      <c r="B147" s="37"/>
      <c r="D147" s="37"/>
      <c r="E147" s="34"/>
      <c r="F147" s="34"/>
      <c r="G147" s="34"/>
      <c r="H147" s="38"/>
      <c r="I147" s="38"/>
      <c r="J147" s="38"/>
      <c r="K147" s="38"/>
    </row>
    <row r="148" spans="1:11" ht="15.75" customHeight="1">
      <c r="A148" s="37"/>
      <c r="B148" s="37"/>
      <c r="D148" s="37"/>
      <c r="E148" s="34"/>
      <c r="F148" s="34"/>
      <c r="G148" s="34"/>
      <c r="H148" s="38"/>
      <c r="I148" s="38"/>
      <c r="J148" s="38"/>
      <c r="K148" s="38"/>
    </row>
    <row r="149" spans="1:11" ht="15.75" customHeight="1">
      <c r="A149" s="37"/>
      <c r="B149" s="37"/>
      <c r="D149" s="37"/>
      <c r="E149" s="34"/>
      <c r="F149" s="34"/>
      <c r="G149" s="34"/>
      <c r="H149" s="38"/>
      <c r="I149" s="38"/>
      <c r="J149" s="38"/>
      <c r="K149" s="38"/>
    </row>
    <row r="150" spans="1:11" ht="15.75" customHeight="1">
      <c r="A150" s="37"/>
      <c r="B150" s="37"/>
      <c r="D150" s="37"/>
      <c r="E150" s="34"/>
      <c r="F150" s="34"/>
      <c r="G150" s="34"/>
      <c r="H150" s="38"/>
      <c r="I150" s="38"/>
      <c r="J150" s="38"/>
      <c r="K150" s="38"/>
    </row>
    <row r="151" spans="1:11" ht="15.75" customHeight="1">
      <c r="A151" s="37"/>
      <c r="B151" s="37"/>
      <c r="D151" s="37"/>
      <c r="E151" s="34"/>
      <c r="F151" s="34"/>
      <c r="G151" s="34"/>
      <c r="H151" s="38"/>
      <c r="I151" s="38"/>
      <c r="J151" s="38"/>
      <c r="K151" s="38"/>
    </row>
    <row r="152" spans="1:11" ht="15.75" customHeight="1">
      <c r="A152" s="37"/>
      <c r="B152" s="37"/>
      <c r="D152" s="37"/>
      <c r="E152" s="34"/>
      <c r="F152" s="34"/>
      <c r="G152" s="34"/>
      <c r="H152" s="38"/>
      <c r="I152" s="38"/>
      <c r="J152" s="38"/>
      <c r="K152" s="38"/>
    </row>
    <row r="153" spans="1:11" ht="15.75" customHeight="1">
      <c r="A153" s="37"/>
      <c r="B153" s="37"/>
      <c r="D153" s="37"/>
      <c r="E153" s="34"/>
      <c r="F153" s="34"/>
      <c r="G153" s="34"/>
      <c r="H153" s="38"/>
      <c r="I153" s="38"/>
      <c r="J153" s="38"/>
      <c r="K153" s="38"/>
    </row>
    <row r="154" spans="1:11" ht="15.75" customHeight="1">
      <c r="A154" s="37"/>
      <c r="B154" s="37"/>
      <c r="D154" s="37"/>
      <c r="E154" s="34"/>
      <c r="F154" s="34"/>
      <c r="G154" s="34"/>
      <c r="H154" s="38"/>
      <c r="I154" s="38"/>
      <c r="J154" s="38"/>
      <c r="K154" s="38"/>
    </row>
    <row r="155" spans="1:11" ht="15.75" customHeight="1">
      <c r="A155" s="37"/>
      <c r="B155" s="37"/>
      <c r="D155" s="37"/>
      <c r="E155" s="34"/>
      <c r="F155" s="34"/>
      <c r="G155" s="34"/>
      <c r="H155" s="38"/>
      <c r="I155" s="38"/>
      <c r="J155" s="38"/>
      <c r="K155" s="38"/>
    </row>
    <row r="156" spans="1:11" ht="15.75" customHeight="1">
      <c r="A156" s="37"/>
      <c r="B156" s="37"/>
      <c r="D156" s="37"/>
      <c r="E156" s="34"/>
      <c r="F156" s="34"/>
      <c r="G156" s="34"/>
      <c r="H156" s="38"/>
      <c r="I156" s="38"/>
      <c r="J156" s="38"/>
      <c r="K156" s="38"/>
    </row>
    <row r="157" spans="1:11" ht="15.75" customHeight="1">
      <c r="A157" s="37"/>
      <c r="B157" s="37"/>
      <c r="D157" s="37"/>
      <c r="E157" s="34"/>
      <c r="F157" s="34"/>
      <c r="G157" s="34"/>
      <c r="H157" s="38"/>
      <c r="I157" s="38"/>
      <c r="J157" s="38"/>
      <c r="K157" s="38"/>
    </row>
    <row r="158" spans="1:11" ht="15.75" customHeight="1">
      <c r="A158" s="37"/>
      <c r="B158" s="37"/>
      <c r="D158" s="37"/>
      <c r="E158" s="34"/>
      <c r="F158" s="34"/>
      <c r="G158" s="34"/>
      <c r="H158" s="38"/>
      <c r="I158" s="38"/>
      <c r="J158" s="38"/>
      <c r="K158" s="38"/>
    </row>
    <row r="159" spans="1:11" ht="15.75" customHeight="1">
      <c r="A159" s="37"/>
      <c r="B159" s="37"/>
      <c r="D159" s="37"/>
      <c r="E159" s="34"/>
      <c r="F159" s="34"/>
      <c r="G159" s="34"/>
      <c r="H159" s="38"/>
      <c r="I159" s="38"/>
      <c r="J159" s="38"/>
      <c r="K159" s="38"/>
    </row>
    <row r="160" spans="1:11" ht="15.75" customHeight="1">
      <c r="A160" s="37"/>
      <c r="B160" s="37"/>
      <c r="D160" s="37"/>
      <c r="E160" s="34"/>
      <c r="F160" s="34"/>
      <c r="G160" s="34"/>
      <c r="H160" s="38"/>
      <c r="I160" s="38"/>
      <c r="J160" s="38"/>
      <c r="K160" s="38"/>
    </row>
    <row r="161" spans="1:11" ht="15.75" customHeight="1">
      <c r="A161" s="37"/>
      <c r="B161" s="37"/>
      <c r="D161" s="37"/>
      <c r="E161" s="34"/>
      <c r="F161" s="34"/>
      <c r="G161" s="34"/>
      <c r="H161" s="38"/>
      <c r="I161" s="38"/>
      <c r="J161" s="38"/>
      <c r="K161" s="38"/>
    </row>
    <row r="162" spans="1:11" ht="15.75" customHeight="1">
      <c r="A162" s="37"/>
      <c r="B162" s="37"/>
      <c r="D162" s="37"/>
      <c r="E162" s="34"/>
      <c r="F162" s="34"/>
      <c r="G162" s="34"/>
      <c r="H162" s="38"/>
      <c r="I162" s="38"/>
      <c r="J162" s="38"/>
      <c r="K162" s="38"/>
    </row>
    <row r="163" spans="1:11" ht="15.75" customHeight="1">
      <c r="A163" s="37"/>
      <c r="B163" s="37"/>
      <c r="D163" s="37"/>
      <c r="E163" s="34"/>
      <c r="F163" s="34"/>
      <c r="G163" s="34"/>
      <c r="H163" s="38"/>
      <c r="I163" s="38"/>
      <c r="J163" s="38"/>
      <c r="K163" s="38"/>
    </row>
    <row r="164" spans="1:11" ht="15.75" customHeight="1">
      <c r="A164" s="37"/>
      <c r="B164" s="37"/>
      <c r="D164" s="37"/>
      <c r="E164" s="34"/>
      <c r="F164" s="34"/>
      <c r="G164" s="34"/>
      <c r="H164" s="38"/>
      <c r="I164" s="38"/>
      <c r="J164" s="38"/>
      <c r="K164" s="38"/>
    </row>
    <row r="165" spans="1:11" ht="15.75" customHeight="1">
      <c r="A165" s="37"/>
      <c r="B165" s="37"/>
      <c r="D165" s="37"/>
      <c r="E165" s="34"/>
      <c r="F165" s="34"/>
      <c r="G165" s="34"/>
      <c r="H165" s="38"/>
      <c r="I165" s="38"/>
      <c r="J165" s="38"/>
      <c r="K165" s="38"/>
    </row>
    <row r="166" spans="1:11" ht="15.75" customHeight="1">
      <c r="A166" s="37"/>
      <c r="B166" s="37"/>
      <c r="D166" s="37"/>
      <c r="E166" s="34"/>
      <c r="F166" s="34"/>
      <c r="G166" s="34"/>
      <c r="H166" s="38"/>
      <c r="I166" s="38"/>
      <c r="J166" s="38"/>
      <c r="K166" s="38"/>
    </row>
    <row r="167" spans="1:11" ht="15.75" customHeight="1">
      <c r="A167" s="37"/>
      <c r="B167" s="37"/>
      <c r="D167" s="37"/>
      <c r="E167" s="34"/>
      <c r="F167" s="34"/>
      <c r="G167" s="34"/>
      <c r="H167" s="38"/>
      <c r="I167" s="38"/>
      <c r="J167" s="38"/>
      <c r="K167" s="38"/>
    </row>
    <row r="168" spans="1:11" ht="15.75" customHeight="1">
      <c r="A168" s="37"/>
      <c r="B168" s="37"/>
      <c r="D168" s="37"/>
      <c r="E168" s="34"/>
      <c r="F168" s="34"/>
      <c r="G168" s="34"/>
      <c r="H168" s="38"/>
      <c r="I168" s="38"/>
      <c r="J168" s="38"/>
      <c r="K168" s="38"/>
    </row>
    <row r="169" spans="1:11" ht="15.75" customHeight="1">
      <c r="A169" s="37"/>
      <c r="B169" s="37"/>
      <c r="D169" s="37"/>
      <c r="E169" s="34"/>
      <c r="F169" s="34"/>
      <c r="G169" s="34"/>
      <c r="H169" s="38"/>
      <c r="I169" s="38"/>
      <c r="J169" s="38"/>
      <c r="K169" s="38"/>
    </row>
    <row r="170" spans="1:11" ht="15.75" customHeight="1">
      <c r="A170" s="37"/>
      <c r="B170" s="37"/>
      <c r="D170" s="37"/>
      <c r="E170" s="34"/>
      <c r="F170" s="34"/>
      <c r="G170" s="34"/>
      <c r="H170" s="38"/>
      <c r="I170" s="38"/>
      <c r="J170" s="38"/>
      <c r="K170" s="38"/>
    </row>
    <row r="171" spans="1:11" ht="15.75" customHeight="1">
      <c r="A171" s="37"/>
      <c r="B171" s="37"/>
      <c r="D171" s="37"/>
      <c r="E171" s="34"/>
      <c r="F171" s="34"/>
      <c r="G171" s="34"/>
      <c r="H171" s="38"/>
      <c r="I171" s="38"/>
      <c r="J171" s="38"/>
      <c r="K171" s="38"/>
    </row>
    <row r="172" spans="1:11" ht="15.75" customHeight="1">
      <c r="A172" s="37"/>
      <c r="B172" s="37"/>
      <c r="D172" s="37"/>
      <c r="E172" s="34"/>
      <c r="F172" s="34"/>
      <c r="G172" s="34"/>
      <c r="H172" s="38"/>
      <c r="I172" s="38"/>
      <c r="J172" s="38"/>
      <c r="K172" s="38"/>
    </row>
    <row r="173" spans="1:11" ht="15.75" customHeight="1">
      <c r="A173" s="37"/>
      <c r="B173" s="37"/>
      <c r="D173" s="37"/>
      <c r="E173" s="34"/>
      <c r="F173" s="34"/>
      <c r="G173" s="34"/>
      <c r="H173" s="38"/>
      <c r="I173" s="38"/>
      <c r="J173" s="38"/>
      <c r="K173" s="38"/>
    </row>
    <row r="174" spans="1:11" ht="15.75" customHeight="1">
      <c r="A174" s="37"/>
      <c r="B174" s="37"/>
      <c r="D174" s="37"/>
      <c r="E174" s="34"/>
      <c r="F174" s="34"/>
      <c r="G174" s="34"/>
      <c r="H174" s="38"/>
      <c r="I174" s="38"/>
      <c r="J174" s="38"/>
      <c r="K174" s="38"/>
    </row>
    <row r="175" spans="1:11" ht="15.75" customHeight="1">
      <c r="A175" s="37"/>
      <c r="B175" s="37"/>
      <c r="D175" s="37"/>
      <c r="E175" s="34"/>
      <c r="F175" s="34"/>
      <c r="G175" s="34"/>
      <c r="H175" s="38"/>
      <c r="I175" s="38"/>
      <c r="J175" s="38"/>
      <c r="K175" s="38"/>
    </row>
    <row r="176" spans="1:11" ht="15.75" customHeight="1">
      <c r="A176" s="37"/>
      <c r="B176" s="37"/>
      <c r="D176" s="37"/>
      <c r="E176" s="34"/>
      <c r="F176" s="34"/>
      <c r="G176" s="34"/>
      <c r="H176" s="38"/>
      <c r="I176" s="38"/>
      <c r="J176" s="38"/>
      <c r="K176" s="38"/>
    </row>
    <row r="177" spans="1:11" ht="15.75" customHeight="1">
      <c r="A177" s="37"/>
      <c r="B177" s="37"/>
      <c r="D177" s="37"/>
      <c r="E177" s="34"/>
      <c r="F177" s="34"/>
      <c r="G177" s="34"/>
      <c r="H177" s="38"/>
      <c r="I177" s="38"/>
      <c r="J177" s="38"/>
      <c r="K177" s="38"/>
    </row>
    <row r="178" spans="1:11" ht="15.75" customHeight="1">
      <c r="A178" s="37"/>
      <c r="B178" s="37"/>
      <c r="D178" s="37"/>
      <c r="E178" s="34"/>
      <c r="F178" s="34"/>
      <c r="G178" s="34"/>
      <c r="H178" s="38"/>
      <c r="I178" s="38"/>
      <c r="J178" s="38"/>
      <c r="K178" s="38"/>
    </row>
    <row r="179" spans="1:11" ht="15.75" customHeight="1">
      <c r="A179" s="37"/>
      <c r="B179" s="37"/>
      <c r="D179" s="37"/>
      <c r="E179" s="34"/>
      <c r="F179" s="34"/>
      <c r="G179" s="34"/>
      <c r="H179" s="38"/>
      <c r="I179" s="38"/>
      <c r="J179" s="38"/>
      <c r="K179" s="38"/>
    </row>
    <row r="180" spans="1:11" ht="15.75" customHeight="1">
      <c r="A180" s="37"/>
      <c r="B180" s="37"/>
      <c r="D180" s="37"/>
      <c r="E180" s="34"/>
      <c r="F180" s="34"/>
      <c r="G180" s="34"/>
      <c r="H180" s="38"/>
      <c r="I180" s="38"/>
      <c r="J180" s="38"/>
      <c r="K180" s="38"/>
    </row>
    <row r="181" spans="1:11" ht="15.75" customHeight="1">
      <c r="A181" s="37"/>
      <c r="B181" s="37"/>
      <c r="D181" s="37"/>
      <c r="E181" s="34"/>
      <c r="F181" s="34"/>
      <c r="G181" s="34"/>
      <c r="H181" s="38"/>
      <c r="I181" s="38"/>
      <c r="J181" s="38"/>
      <c r="K181" s="38"/>
    </row>
    <row r="182" spans="1:11" ht="15.75" customHeight="1">
      <c r="A182" s="37"/>
      <c r="B182" s="37"/>
      <c r="D182" s="37"/>
      <c r="E182" s="34"/>
      <c r="F182" s="34"/>
      <c r="G182" s="34"/>
      <c r="H182" s="38"/>
      <c r="I182" s="38"/>
      <c r="J182" s="38"/>
      <c r="K182" s="38"/>
    </row>
    <row r="183" spans="1:11" ht="15.75" customHeight="1">
      <c r="A183" s="37"/>
      <c r="B183" s="37"/>
      <c r="D183" s="37"/>
      <c r="E183" s="34"/>
      <c r="F183" s="34"/>
      <c r="G183" s="34"/>
      <c r="H183" s="38"/>
      <c r="I183" s="38"/>
      <c r="J183" s="38"/>
      <c r="K183" s="38"/>
    </row>
    <row r="184" spans="1:11" ht="15.75" customHeight="1">
      <c r="A184" s="37"/>
      <c r="B184" s="37"/>
      <c r="D184" s="37"/>
      <c r="E184" s="34"/>
      <c r="F184" s="34"/>
      <c r="G184" s="34"/>
      <c r="H184" s="38"/>
      <c r="I184" s="38"/>
      <c r="J184" s="38"/>
      <c r="K184" s="38"/>
    </row>
    <row r="185" spans="1:11" ht="15.75" customHeight="1">
      <c r="A185" s="37"/>
      <c r="B185" s="37"/>
      <c r="D185" s="37"/>
      <c r="E185" s="34"/>
      <c r="F185" s="34"/>
      <c r="G185" s="34"/>
      <c r="H185" s="38"/>
      <c r="I185" s="38"/>
      <c r="J185" s="38"/>
      <c r="K185" s="38"/>
    </row>
    <row r="186" spans="1:11" ht="15.75" customHeight="1">
      <c r="A186" s="37"/>
      <c r="B186" s="37"/>
      <c r="D186" s="37"/>
      <c r="E186" s="34"/>
      <c r="F186" s="34"/>
      <c r="G186" s="34"/>
      <c r="H186" s="38"/>
      <c r="I186" s="38"/>
      <c r="J186" s="38"/>
      <c r="K186" s="38"/>
    </row>
    <row r="187" spans="1:11" ht="15.75" customHeight="1">
      <c r="A187" s="37"/>
      <c r="B187" s="37"/>
      <c r="D187" s="37"/>
      <c r="E187" s="34"/>
      <c r="F187" s="34"/>
      <c r="G187" s="34"/>
      <c r="H187" s="38"/>
      <c r="I187" s="38"/>
      <c r="J187" s="38"/>
      <c r="K187" s="38"/>
    </row>
    <row r="188" spans="1:11" ht="15.75" customHeight="1">
      <c r="A188" s="37"/>
      <c r="B188" s="37"/>
      <c r="D188" s="37"/>
      <c r="E188" s="34"/>
      <c r="F188" s="34"/>
      <c r="G188" s="34"/>
      <c r="H188" s="38"/>
      <c r="I188" s="38"/>
      <c r="J188" s="38"/>
      <c r="K188" s="38"/>
    </row>
    <row r="189" spans="1:11" ht="15.75" customHeight="1">
      <c r="A189" s="37"/>
      <c r="B189" s="37"/>
      <c r="D189" s="37"/>
      <c r="E189" s="34"/>
      <c r="F189" s="34"/>
      <c r="G189" s="34"/>
      <c r="H189" s="38"/>
      <c r="I189" s="38"/>
      <c r="J189" s="38"/>
      <c r="K189" s="38"/>
    </row>
    <row r="190" spans="1:11" ht="15.75" customHeight="1">
      <c r="A190" s="37"/>
      <c r="B190" s="37"/>
      <c r="D190" s="37"/>
      <c r="E190" s="34"/>
      <c r="F190" s="34"/>
      <c r="G190" s="34"/>
      <c r="H190" s="38"/>
      <c r="I190" s="38"/>
      <c r="J190" s="38"/>
      <c r="K190" s="38"/>
    </row>
    <row r="191" spans="1:11" ht="15.75" customHeight="1">
      <c r="A191" s="37"/>
      <c r="B191" s="37"/>
      <c r="D191" s="37"/>
      <c r="E191" s="34"/>
      <c r="F191" s="34"/>
      <c r="G191" s="34"/>
      <c r="H191" s="38"/>
      <c r="I191" s="38"/>
      <c r="J191" s="38"/>
      <c r="K191" s="38"/>
    </row>
    <row r="192" spans="1:11" ht="15.75" customHeight="1">
      <c r="A192" s="37"/>
      <c r="B192" s="37"/>
      <c r="D192" s="37"/>
      <c r="E192" s="34"/>
      <c r="F192" s="34"/>
      <c r="G192" s="34"/>
      <c r="H192" s="38"/>
      <c r="I192" s="38"/>
      <c r="J192" s="38"/>
      <c r="K192" s="38"/>
    </row>
    <row r="193" spans="1:11" ht="15.75" customHeight="1">
      <c r="A193" s="37"/>
      <c r="B193" s="37"/>
      <c r="D193" s="37"/>
      <c r="E193" s="34"/>
      <c r="F193" s="34"/>
      <c r="G193" s="34"/>
      <c r="H193" s="38"/>
      <c r="I193" s="38"/>
      <c r="J193" s="38"/>
      <c r="K193" s="38"/>
    </row>
    <row r="194" spans="1:11" ht="15.75" customHeight="1">
      <c r="A194" s="37"/>
      <c r="B194" s="37"/>
      <c r="D194" s="37"/>
      <c r="E194" s="34"/>
      <c r="F194" s="34"/>
      <c r="G194" s="34"/>
      <c r="H194" s="38"/>
      <c r="I194" s="38"/>
      <c r="J194" s="38"/>
      <c r="K194" s="38"/>
    </row>
    <row r="195" spans="1:11" ht="15.75" customHeight="1">
      <c r="A195" s="37"/>
      <c r="B195" s="37"/>
      <c r="D195" s="37"/>
      <c r="E195" s="34"/>
      <c r="F195" s="34"/>
      <c r="G195" s="34"/>
      <c r="H195" s="38"/>
      <c r="I195" s="38"/>
      <c r="J195" s="38"/>
      <c r="K195" s="38"/>
    </row>
    <row r="196" spans="1:11" ht="15.75" customHeight="1">
      <c r="A196" s="37"/>
      <c r="B196" s="37"/>
      <c r="D196" s="37"/>
      <c r="E196" s="34"/>
      <c r="F196" s="34"/>
      <c r="G196" s="34"/>
      <c r="H196" s="38"/>
      <c r="I196" s="38"/>
      <c r="J196" s="38"/>
      <c r="K196" s="38"/>
    </row>
    <row r="197" spans="1:11" ht="15.75" customHeight="1">
      <c r="A197" s="37"/>
      <c r="B197" s="37"/>
      <c r="D197" s="37"/>
      <c r="E197" s="34"/>
      <c r="F197" s="34"/>
      <c r="G197" s="34"/>
      <c r="H197" s="38"/>
      <c r="I197" s="38"/>
      <c r="J197" s="38"/>
      <c r="K197" s="38"/>
    </row>
    <row r="198" spans="1:11" ht="15.75" customHeight="1">
      <c r="A198" s="37"/>
      <c r="B198" s="37"/>
      <c r="D198" s="37"/>
      <c r="E198" s="34"/>
      <c r="F198" s="34"/>
      <c r="G198" s="34"/>
      <c r="H198" s="38"/>
      <c r="I198" s="38"/>
      <c r="J198" s="38"/>
      <c r="K198" s="38"/>
    </row>
    <row r="199" spans="1:11" ht="15.75" customHeight="1">
      <c r="A199" s="37"/>
      <c r="B199" s="37"/>
      <c r="D199" s="37"/>
      <c r="E199" s="34"/>
      <c r="F199" s="34"/>
      <c r="G199" s="34"/>
      <c r="H199" s="38"/>
      <c r="I199" s="38"/>
      <c r="J199" s="38"/>
      <c r="K199" s="38"/>
    </row>
    <row r="200" spans="1:11" ht="15.75" customHeight="1">
      <c r="A200" s="37"/>
      <c r="B200" s="37"/>
      <c r="D200" s="37"/>
      <c r="E200" s="34"/>
      <c r="F200" s="34"/>
      <c r="G200" s="34"/>
      <c r="H200" s="38"/>
      <c r="I200" s="38"/>
      <c r="J200" s="38"/>
      <c r="K200" s="38"/>
    </row>
    <row r="201" spans="1:11" ht="15.75" customHeight="1">
      <c r="A201" s="37"/>
      <c r="B201" s="37"/>
      <c r="D201" s="37"/>
      <c r="E201" s="34"/>
      <c r="F201" s="34"/>
      <c r="G201" s="34"/>
      <c r="H201" s="38"/>
      <c r="I201" s="38"/>
      <c r="J201" s="38"/>
      <c r="K201" s="38"/>
    </row>
    <row r="202" spans="1:11" ht="15.75" customHeight="1">
      <c r="A202" s="37"/>
      <c r="B202" s="37"/>
      <c r="D202" s="37"/>
      <c r="E202" s="34"/>
      <c r="F202" s="34"/>
      <c r="G202" s="34"/>
      <c r="H202" s="38"/>
      <c r="I202" s="38"/>
      <c r="J202" s="38"/>
      <c r="K202" s="38"/>
    </row>
    <row r="203" spans="1:11" ht="15.75" customHeight="1">
      <c r="A203" s="37"/>
      <c r="B203" s="37"/>
      <c r="D203" s="37"/>
      <c r="E203" s="34"/>
      <c r="F203" s="34"/>
      <c r="G203" s="34"/>
      <c r="H203" s="38"/>
      <c r="I203" s="38"/>
      <c r="J203" s="38"/>
      <c r="K203" s="38"/>
    </row>
    <row r="204" spans="1:11" ht="15.75" customHeight="1">
      <c r="A204" s="37"/>
      <c r="B204" s="37"/>
      <c r="D204" s="37"/>
      <c r="E204" s="34"/>
      <c r="F204" s="34"/>
      <c r="G204" s="34"/>
      <c r="H204" s="38"/>
      <c r="I204" s="38"/>
      <c r="J204" s="38"/>
      <c r="K204" s="38"/>
    </row>
    <row r="205" spans="1:11" ht="15.75" customHeight="1">
      <c r="A205" s="37"/>
      <c r="B205" s="37"/>
      <c r="D205" s="37"/>
      <c r="E205" s="34"/>
      <c r="F205" s="34"/>
      <c r="G205" s="34"/>
      <c r="H205" s="38"/>
      <c r="I205" s="38"/>
      <c r="J205" s="38"/>
      <c r="K205" s="38"/>
    </row>
    <row r="206" spans="1:11" ht="15.75" customHeight="1">
      <c r="A206" s="37"/>
      <c r="B206" s="37"/>
      <c r="D206" s="37"/>
      <c r="E206" s="34"/>
      <c r="F206" s="34"/>
      <c r="G206" s="34"/>
      <c r="H206" s="38"/>
      <c r="I206" s="38"/>
      <c r="J206" s="38"/>
      <c r="K206" s="38"/>
    </row>
    <row r="207" spans="1:11" ht="15.75" customHeight="1">
      <c r="A207" s="37"/>
      <c r="B207" s="37"/>
      <c r="D207" s="37"/>
      <c r="E207" s="34"/>
      <c r="F207" s="34"/>
      <c r="G207" s="34"/>
      <c r="H207" s="38"/>
      <c r="I207" s="38"/>
      <c r="J207" s="38"/>
      <c r="K207" s="38"/>
    </row>
    <row r="208" spans="1:11" ht="15.75" customHeight="1">
      <c r="A208" s="37"/>
      <c r="B208" s="37"/>
      <c r="D208" s="37"/>
      <c r="E208" s="34"/>
      <c r="F208" s="34"/>
      <c r="G208" s="34"/>
      <c r="H208" s="38"/>
      <c r="I208" s="38"/>
      <c r="J208" s="38"/>
      <c r="K208" s="38"/>
    </row>
    <row r="209" spans="1:11" ht="15.75" customHeight="1">
      <c r="A209" s="37"/>
      <c r="B209" s="37"/>
      <c r="D209" s="37"/>
      <c r="E209" s="34"/>
      <c r="F209" s="34"/>
      <c r="G209" s="34"/>
      <c r="H209" s="38"/>
      <c r="I209" s="38"/>
      <c r="J209" s="38"/>
      <c r="K209" s="38"/>
    </row>
    <row r="210" spans="1:11" ht="15.75" customHeight="1">
      <c r="A210" s="37"/>
      <c r="B210" s="37"/>
      <c r="D210" s="37"/>
      <c r="E210" s="34"/>
      <c r="F210" s="34"/>
      <c r="G210" s="34"/>
      <c r="H210" s="38"/>
      <c r="I210" s="38"/>
      <c r="J210" s="38"/>
      <c r="K210" s="38"/>
    </row>
    <row r="211" spans="1:11" ht="15.75" customHeight="1">
      <c r="A211" s="37"/>
      <c r="B211" s="37"/>
      <c r="D211" s="37"/>
      <c r="E211" s="34"/>
      <c r="F211" s="34"/>
      <c r="G211" s="34"/>
      <c r="H211" s="38"/>
      <c r="I211" s="38"/>
      <c r="J211" s="38"/>
      <c r="K211" s="38"/>
    </row>
    <row r="212" spans="1:11" ht="15.75" customHeight="1">
      <c r="A212" s="37"/>
      <c r="B212" s="37"/>
      <c r="D212" s="37"/>
      <c r="E212" s="34"/>
      <c r="F212" s="34"/>
      <c r="G212" s="34"/>
      <c r="H212" s="38"/>
      <c r="I212" s="38"/>
      <c r="J212" s="38"/>
      <c r="K212" s="38"/>
    </row>
    <row r="213" spans="1:11" ht="15.75" customHeight="1">
      <c r="A213" s="37"/>
      <c r="B213" s="37"/>
      <c r="D213" s="37"/>
      <c r="E213" s="34"/>
      <c r="F213" s="34"/>
      <c r="G213" s="34"/>
      <c r="H213" s="38"/>
      <c r="I213" s="38"/>
      <c r="J213" s="38"/>
      <c r="K213" s="38"/>
    </row>
    <row r="214" spans="1:11" ht="15.75" customHeight="1">
      <c r="A214" s="37"/>
      <c r="B214" s="37"/>
      <c r="D214" s="37"/>
      <c r="E214" s="34"/>
      <c r="F214" s="34"/>
      <c r="G214" s="34"/>
      <c r="H214" s="38"/>
      <c r="I214" s="38"/>
      <c r="J214" s="38"/>
      <c r="K214" s="38"/>
    </row>
    <row r="215" spans="1:11" ht="15.75" customHeight="1">
      <c r="A215" s="37"/>
      <c r="B215" s="37"/>
      <c r="D215" s="37"/>
      <c r="E215" s="34"/>
      <c r="F215" s="34"/>
      <c r="G215" s="34"/>
      <c r="H215" s="38"/>
      <c r="I215" s="38"/>
      <c r="J215" s="38"/>
      <c r="K215" s="38"/>
    </row>
    <row r="216" spans="1:11" ht="15.75" customHeight="1">
      <c r="A216" s="37"/>
      <c r="B216" s="37"/>
      <c r="D216" s="37"/>
      <c r="E216" s="34"/>
      <c r="F216" s="34"/>
      <c r="G216" s="34"/>
      <c r="H216" s="38"/>
      <c r="I216" s="38"/>
      <c r="J216" s="38"/>
      <c r="K216" s="38"/>
    </row>
    <row r="217" spans="1:11" ht="15.75" customHeight="1">
      <c r="A217" s="37"/>
      <c r="B217" s="37"/>
      <c r="D217" s="37"/>
      <c r="E217" s="34"/>
      <c r="F217" s="34"/>
      <c r="G217" s="34"/>
      <c r="H217" s="38"/>
      <c r="I217" s="38"/>
      <c r="J217" s="38"/>
      <c r="K217" s="38"/>
    </row>
    <row r="218" spans="1:11" ht="15.75" customHeight="1">
      <c r="A218" s="37"/>
      <c r="B218" s="37"/>
      <c r="D218" s="37"/>
      <c r="E218" s="34"/>
      <c r="F218" s="34"/>
      <c r="G218" s="34"/>
      <c r="H218" s="38"/>
      <c r="I218" s="38"/>
      <c r="J218" s="38"/>
      <c r="K218" s="38"/>
    </row>
    <row r="219" spans="1:11" ht="15.75" customHeight="1">
      <c r="A219" s="37"/>
      <c r="B219" s="37"/>
      <c r="D219" s="37"/>
      <c r="E219" s="34"/>
      <c r="F219" s="34"/>
      <c r="G219" s="34"/>
      <c r="H219" s="38"/>
      <c r="I219" s="38"/>
      <c r="J219" s="38"/>
      <c r="K219" s="38"/>
    </row>
    <row r="220" spans="1:11" ht="15.75" customHeight="1">
      <c r="A220" s="37"/>
      <c r="B220" s="37"/>
      <c r="D220" s="37"/>
      <c r="E220" s="34"/>
      <c r="F220" s="34"/>
      <c r="G220" s="34"/>
      <c r="H220" s="38"/>
      <c r="I220" s="38"/>
      <c r="J220" s="38"/>
      <c r="K220" s="38"/>
    </row>
    <row r="221" spans="1:11" ht="15.75" customHeight="1">
      <c r="A221" s="37"/>
      <c r="B221" s="37"/>
      <c r="D221" s="37"/>
      <c r="E221" s="34"/>
      <c r="F221" s="34"/>
      <c r="G221" s="34"/>
      <c r="H221" s="38"/>
      <c r="I221" s="38"/>
      <c r="J221" s="38"/>
      <c r="K221" s="38"/>
    </row>
    <row r="222" spans="1:11" ht="15.75" customHeight="1">
      <c r="A222" s="37"/>
      <c r="B222" s="37"/>
      <c r="D222" s="37"/>
      <c r="E222" s="34"/>
      <c r="F222" s="34"/>
      <c r="G222" s="34"/>
      <c r="H222" s="38"/>
      <c r="I222" s="38"/>
      <c r="J222" s="38"/>
      <c r="K222" s="38"/>
    </row>
    <row r="223" spans="1:11" ht="15.75" customHeight="1">
      <c r="A223" s="37"/>
      <c r="B223" s="37"/>
      <c r="D223" s="37"/>
      <c r="E223" s="34"/>
      <c r="F223" s="34"/>
      <c r="G223" s="34"/>
      <c r="H223" s="38"/>
      <c r="I223" s="38"/>
      <c r="J223" s="38"/>
      <c r="K223" s="38"/>
    </row>
    <row r="224" spans="1:11" ht="15.75" customHeight="1">
      <c r="A224" s="37"/>
      <c r="B224" s="37"/>
      <c r="D224" s="37"/>
      <c r="E224" s="34"/>
      <c r="F224" s="34"/>
      <c r="G224" s="34"/>
      <c r="H224" s="38"/>
      <c r="I224" s="38"/>
      <c r="J224" s="38"/>
      <c r="K224" s="38"/>
    </row>
    <row r="225" spans="1:11" ht="15.75" customHeight="1">
      <c r="A225" s="37"/>
      <c r="B225" s="37"/>
      <c r="D225" s="37"/>
      <c r="E225" s="34"/>
      <c r="F225" s="34"/>
      <c r="G225" s="34"/>
      <c r="H225" s="38"/>
      <c r="I225" s="38"/>
      <c r="J225" s="38"/>
      <c r="K225" s="38"/>
    </row>
    <row r="226" spans="1:11" ht="15.75" customHeight="1">
      <c r="A226" s="37"/>
      <c r="B226" s="37"/>
      <c r="D226" s="37"/>
      <c r="E226" s="34"/>
      <c r="F226" s="34"/>
      <c r="G226" s="34"/>
      <c r="H226" s="38"/>
      <c r="I226" s="38"/>
      <c r="J226" s="38"/>
      <c r="K226" s="38"/>
    </row>
    <row r="227" spans="1:11" ht="15.75" customHeight="1">
      <c r="A227" s="37"/>
      <c r="B227" s="37"/>
      <c r="D227" s="37"/>
      <c r="E227" s="34"/>
      <c r="F227" s="34"/>
      <c r="G227" s="34"/>
      <c r="H227" s="38"/>
      <c r="I227" s="38"/>
      <c r="J227" s="38"/>
      <c r="K227" s="38"/>
    </row>
    <row r="228" spans="1:11" ht="15.75" customHeight="1">
      <c r="A228" s="37"/>
      <c r="B228" s="37"/>
      <c r="D228" s="37"/>
      <c r="E228" s="34"/>
      <c r="F228" s="34"/>
      <c r="G228" s="34"/>
      <c r="H228" s="38"/>
      <c r="I228" s="38"/>
      <c r="J228" s="38"/>
      <c r="K228" s="38"/>
    </row>
    <row r="229" spans="1:11" ht="15.75" customHeight="1">
      <c r="A229" s="37"/>
      <c r="B229" s="37"/>
      <c r="D229" s="37"/>
      <c r="E229" s="34"/>
      <c r="F229" s="34"/>
      <c r="G229" s="34"/>
      <c r="H229" s="38"/>
      <c r="I229" s="38"/>
      <c r="J229" s="38"/>
      <c r="K229" s="38"/>
    </row>
    <row r="230" spans="1:11" ht="15.75" customHeight="1">
      <c r="A230" s="37"/>
      <c r="B230" s="37"/>
      <c r="D230" s="37"/>
      <c r="E230" s="34"/>
      <c r="F230" s="34"/>
      <c r="G230" s="34"/>
      <c r="H230" s="38"/>
      <c r="I230" s="38"/>
      <c r="J230" s="38"/>
      <c r="K230" s="38"/>
    </row>
    <row r="231" spans="1:11" ht="15.75" customHeight="1">
      <c r="A231" s="37"/>
      <c r="B231" s="37"/>
      <c r="D231" s="37"/>
      <c r="E231" s="34"/>
      <c r="F231" s="34"/>
      <c r="G231" s="34"/>
      <c r="H231" s="38"/>
      <c r="I231" s="38"/>
      <c r="J231" s="38"/>
      <c r="K231" s="38"/>
    </row>
    <row r="232" spans="1:11" ht="15.75" customHeight="1">
      <c r="A232" s="37"/>
      <c r="B232" s="37"/>
      <c r="D232" s="37"/>
      <c r="E232" s="34"/>
      <c r="F232" s="34"/>
      <c r="G232" s="34"/>
      <c r="H232" s="38"/>
      <c r="I232" s="38"/>
      <c r="J232" s="38"/>
      <c r="K232" s="38"/>
    </row>
    <row r="233" spans="1:11" ht="15.75" customHeight="1">
      <c r="A233" s="37"/>
      <c r="B233" s="37"/>
      <c r="D233" s="37"/>
      <c r="E233" s="34"/>
      <c r="F233" s="34"/>
      <c r="G233" s="34"/>
      <c r="H233" s="38"/>
      <c r="I233" s="38"/>
      <c r="J233" s="38"/>
      <c r="K233" s="38"/>
    </row>
    <row r="234" spans="1:11" ht="15.75" customHeight="1">
      <c r="A234" s="37"/>
      <c r="B234" s="37"/>
      <c r="D234" s="37"/>
      <c r="E234" s="34"/>
      <c r="F234" s="34"/>
      <c r="G234" s="34"/>
      <c r="H234" s="38"/>
      <c r="I234" s="38"/>
      <c r="J234" s="38"/>
      <c r="K234" s="38"/>
    </row>
    <row r="235" spans="1:11" ht="15.75" customHeight="1">
      <c r="A235" s="37"/>
      <c r="B235" s="37"/>
      <c r="D235" s="37"/>
      <c r="E235" s="34"/>
      <c r="F235" s="34"/>
      <c r="G235" s="34"/>
      <c r="H235" s="38"/>
      <c r="I235" s="38"/>
      <c r="J235" s="38"/>
      <c r="K235" s="38"/>
    </row>
    <row r="236" spans="1:11" ht="15.75" customHeight="1">
      <c r="A236" s="37"/>
      <c r="B236" s="37"/>
      <c r="D236" s="37"/>
      <c r="E236" s="34"/>
      <c r="F236" s="34"/>
      <c r="G236" s="34"/>
      <c r="H236" s="38"/>
      <c r="I236" s="38"/>
      <c r="J236" s="38"/>
      <c r="K236" s="38"/>
    </row>
    <row r="237" spans="1:11" ht="15.75" customHeight="1">
      <c r="A237" s="37"/>
      <c r="B237" s="37"/>
      <c r="D237" s="37"/>
      <c r="E237" s="34"/>
      <c r="F237" s="34"/>
      <c r="G237" s="34"/>
      <c r="H237" s="38"/>
      <c r="I237" s="38"/>
      <c r="J237" s="38"/>
      <c r="K237" s="38"/>
    </row>
    <row r="238" spans="1:11" ht="15.75" customHeight="1">
      <c r="A238" s="37"/>
      <c r="B238" s="37"/>
      <c r="D238" s="37"/>
      <c r="E238" s="34"/>
      <c r="F238" s="34"/>
      <c r="G238" s="34"/>
      <c r="H238" s="38"/>
      <c r="I238" s="38"/>
      <c r="J238" s="38"/>
      <c r="K238" s="38"/>
    </row>
    <row r="239" spans="1:11" ht="15.75" customHeight="1">
      <c r="A239" s="37"/>
      <c r="B239" s="37"/>
      <c r="D239" s="37"/>
      <c r="E239" s="34"/>
      <c r="F239" s="34"/>
      <c r="G239" s="34"/>
      <c r="H239" s="38"/>
      <c r="I239" s="38"/>
      <c r="J239" s="38"/>
      <c r="K239" s="38"/>
    </row>
    <row r="240" spans="1:11" ht="15.75" customHeight="1">
      <c r="A240" s="37"/>
      <c r="B240" s="37"/>
      <c r="D240" s="37"/>
      <c r="E240" s="34"/>
      <c r="F240" s="34"/>
      <c r="G240" s="34"/>
      <c r="H240" s="38"/>
      <c r="I240" s="38"/>
      <c r="J240" s="38"/>
      <c r="K240" s="38"/>
    </row>
    <row r="241" spans="1:11" ht="15.75" customHeight="1">
      <c r="A241" s="37"/>
      <c r="B241" s="37"/>
      <c r="D241" s="37"/>
      <c r="E241" s="34"/>
      <c r="F241" s="34"/>
      <c r="G241" s="34"/>
      <c r="H241" s="38"/>
      <c r="I241" s="38"/>
      <c r="J241" s="38"/>
      <c r="K241" s="38"/>
    </row>
    <row r="242" spans="1:11" ht="15.75" customHeight="1">
      <c r="A242" s="37"/>
      <c r="B242" s="37"/>
      <c r="D242" s="37"/>
      <c r="E242" s="34"/>
      <c r="F242" s="34"/>
      <c r="G242" s="34"/>
      <c r="H242" s="38"/>
      <c r="I242" s="38"/>
      <c r="J242" s="38"/>
      <c r="K242" s="38"/>
    </row>
    <row r="243" spans="1:11" ht="15.75" customHeight="1">
      <c r="A243" s="37"/>
      <c r="B243" s="37"/>
      <c r="D243" s="37"/>
      <c r="E243" s="34"/>
      <c r="F243" s="34"/>
      <c r="G243" s="34"/>
      <c r="H243" s="38"/>
      <c r="I243" s="38"/>
      <c r="J243" s="38"/>
      <c r="K243" s="38"/>
    </row>
    <row r="244" spans="1:11" ht="15.75" customHeight="1">
      <c r="A244" s="37"/>
      <c r="B244" s="37"/>
      <c r="D244" s="37"/>
      <c r="E244" s="34"/>
      <c r="F244" s="34"/>
      <c r="G244" s="34"/>
      <c r="H244" s="38"/>
      <c r="I244" s="38"/>
      <c r="J244" s="38"/>
      <c r="K244" s="38"/>
    </row>
    <row r="245" spans="1:11" ht="15.75" customHeight="1">
      <c r="A245" s="37"/>
      <c r="B245" s="37"/>
      <c r="D245" s="37"/>
      <c r="E245" s="34"/>
      <c r="F245" s="34"/>
      <c r="G245" s="34"/>
      <c r="H245" s="38"/>
      <c r="I245" s="38"/>
      <c r="J245" s="38"/>
      <c r="K245" s="38"/>
    </row>
    <row r="246" spans="1:11" ht="15.75" customHeight="1">
      <c r="A246" s="37"/>
      <c r="B246" s="37"/>
      <c r="D246" s="37"/>
      <c r="E246" s="34"/>
      <c r="F246" s="34"/>
      <c r="G246" s="34"/>
      <c r="H246" s="38"/>
      <c r="I246" s="38"/>
      <c r="J246" s="38"/>
      <c r="K246" s="38"/>
    </row>
    <row r="247" spans="1:11" ht="15.75" customHeight="1">
      <c r="A247" s="37"/>
      <c r="B247" s="37"/>
      <c r="D247" s="37"/>
      <c r="E247" s="34"/>
      <c r="F247" s="34"/>
      <c r="G247" s="34"/>
      <c r="H247" s="38"/>
      <c r="I247" s="38"/>
      <c r="J247" s="38"/>
      <c r="K247" s="38"/>
    </row>
    <row r="248" spans="1:11" ht="15.75" customHeight="1">
      <c r="A248" s="37"/>
      <c r="B248" s="37"/>
      <c r="D248" s="37"/>
      <c r="E248" s="34"/>
      <c r="F248" s="34"/>
      <c r="G248" s="34"/>
      <c r="H248" s="38"/>
      <c r="I248" s="38"/>
      <c r="J248" s="38"/>
      <c r="K248" s="38"/>
    </row>
    <row r="249" spans="1:11" ht="15.75" customHeight="1">
      <c r="A249" s="37"/>
      <c r="B249" s="37"/>
      <c r="D249" s="37"/>
      <c r="E249" s="34"/>
      <c r="F249" s="34"/>
      <c r="G249" s="34"/>
      <c r="H249" s="38"/>
      <c r="I249" s="38"/>
      <c r="J249" s="38"/>
      <c r="K249" s="38"/>
    </row>
    <row r="250" spans="1:11" ht="15.75" customHeight="1">
      <c r="A250" s="37"/>
      <c r="B250" s="37"/>
      <c r="D250" s="37"/>
      <c r="E250" s="34"/>
      <c r="F250" s="34"/>
      <c r="G250" s="34"/>
      <c r="H250" s="38"/>
      <c r="I250" s="38"/>
      <c r="J250" s="38"/>
      <c r="K250" s="38"/>
    </row>
    <row r="251" spans="1:11" ht="15.75" customHeight="1">
      <c r="A251" s="37"/>
      <c r="B251" s="37"/>
      <c r="D251" s="37"/>
      <c r="E251" s="34"/>
      <c r="F251" s="34"/>
      <c r="G251" s="34"/>
      <c r="H251" s="38"/>
      <c r="I251" s="38"/>
      <c r="J251" s="38"/>
      <c r="K251" s="38"/>
    </row>
    <row r="252" spans="1:11" ht="15.75" customHeight="1">
      <c r="A252" s="37"/>
      <c r="B252" s="37"/>
      <c r="D252" s="37"/>
      <c r="E252" s="34"/>
      <c r="F252" s="34"/>
      <c r="G252" s="34"/>
      <c r="H252" s="38"/>
      <c r="I252" s="38"/>
      <c r="J252" s="38"/>
      <c r="K252" s="38"/>
    </row>
    <row r="253" spans="1:11" ht="15.75" customHeight="1">
      <c r="A253" s="37"/>
      <c r="B253" s="37"/>
      <c r="D253" s="37"/>
      <c r="E253" s="34"/>
      <c r="F253" s="34"/>
      <c r="G253" s="34"/>
      <c r="H253" s="38"/>
      <c r="I253" s="38"/>
      <c r="J253" s="38"/>
      <c r="K253" s="38"/>
    </row>
    <row r="254" spans="1:11" ht="15.75" customHeight="1">
      <c r="A254" s="37"/>
      <c r="B254" s="37"/>
      <c r="D254" s="37"/>
      <c r="E254" s="34"/>
      <c r="F254" s="34"/>
      <c r="G254" s="34"/>
      <c r="H254" s="38"/>
      <c r="I254" s="38"/>
      <c r="J254" s="38"/>
      <c r="K254" s="38"/>
    </row>
    <row r="255" spans="1:11" ht="15.75" customHeight="1">
      <c r="A255" s="37"/>
      <c r="B255" s="37"/>
      <c r="D255" s="37"/>
      <c r="E255" s="34"/>
      <c r="F255" s="34"/>
      <c r="G255" s="34"/>
      <c r="H255" s="38"/>
      <c r="I255" s="38"/>
      <c r="J255" s="38"/>
      <c r="K255" s="38"/>
    </row>
    <row r="256" spans="1:11" ht="15.75" customHeight="1">
      <c r="A256" s="37"/>
      <c r="B256" s="37"/>
      <c r="D256" s="37"/>
      <c r="E256" s="34"/>
      <c r="F256" s="34"/>
      <c r="G256" s="34"/>
      <c r="H256" s="38"/>
      <c r="I256" s="38"/>
      <c r="J256" s="38"/>
      <c r="K256" s="38"/>
    </row>
    <row r="257" spans="1:11" ht="15.75" customHeight="1">
      <c r="A257" s="37"/>
      <c r="B257" s="37"/>
      <c r="D257" s="37"/>
      <c r="E257" s="34"/>
      <c r="F257" s="34"/>
      <c r="G257" s="34"/>
      <c r="H257" s="38"/>
      <c r="I257" s="38"/>
      <c r="J257" s="38"/>
      <c r="K257" s="38"/>
    </row>
    <row r="258" spans="1:11" ht="15.75" customHeight="1">
      <c r="A258" s="37"/>
      <c r="B258" s="37"/>
      <c r="D258" s="37"/>
      <c r="E258" s="34"/>
      <c r="F258" s="34"/>
      <c r="G258" s="34"/>
      <c r="H258" s="38"/>
      <c r="I258" s="38"/>
      <c r="J258" s="38"/>
      <c r="K258" s="38"/>
    </row>
    <row r="259" spans="1:11" ht="15.75" customHeight="1">
      <c r="A259" s="37"/>
      <c r="B259" s="37"/>
      <c r="D259" s="37"/>
      <c r="E259" s="34"/>
      <c r="F259" s="34"/>
      <c r="G259" s="34"/>
      <c r="H259" s="38"/>
      <c r="I259" s="38"/>
      <c r="J259" s="38"/>
      <c r="K259" s="38"/>
    </row>
    <row r="260" spans="1:11" ht="15.75" customHeight="1">
      <c r="A260" s="37"/>
      <c r="B260" s="37"/>
      <c r="D260" s="37"/>
      <c r="E260" s="34"/>
      <c r="F260" s="34"/>
      <c r="G260" s="34"/>
      <c r="H260" s="38"/>
      <c r="I260" s="38"/>
      <c r="J260" s="38"/>
      <c r="K260" s="38"/>
    </row>
    <row r="261" spans="1:11" ht="15.75" customHeight="1">
      <c r="A261" s="37"/>
      <c r="B261" s="37"/>
      <c r="D261" s="37"/>
      <c r="E261" s="34"/>
      <c r="F261" s="34"/>
      <c r="G261" s="34"/>
      <c r="H261" s="38"/>
      <c r="I261" s="38"/>
      <c r="J261" s="38"/>
      <c r="K261" s="38"/>
    </row>
    <row r="262" spans="1:11" ht="15.75" customHeight="1">
      <c r="A262" s="37"/>
      <c r="B262" s="37"/>
      <c r="D262" s="37"/>
      <c r="E262" s="34"/>
      <c r="F262" s="34"/>
      <c r="G262" s="34"/>
      <c r="H262" s="38"/>
      <c r="I262" s="38"/>
      <c r="J262" s="38"/>
      <c r="K262" s="38"/>
    </row>
    <row r="263" spans="1:11" ht="15.75" customHeight="1">
      <c r="A263" s="37"/>
      <c r="B263" s="37"/>
      <c r="D263" s="37"/>
      <c r="E263" s="34"/>
      <c r="F263" s="34"/>
      <c r="G263" s="34"/>
      <c r="H263" s="38"/>
      <c r="I263" s="38"/>
      <c r="J263" s="38"/>
      <c r="K263" s="38"/>
    </row>
    <row r="264" spans="1:11" ht="15.75" customHeight="1">
      <c r="A264" s="37"/>
      <c r="B264" s="37"/>
      <c r="D264" s="37"/>
      <c r="E264" s="34"/>
      <c r="F264" s="34"/>
      <c r="G264" s="34"/>
      <c r="H264" s="38"/>
      <c r="I264" s="38"/>
      <c r="J264" s="38"/>
      <c r="K264" s="38"/>
    </row>
    <row r="265" spans="1:11" ht="15.75" customHeight="1">
      <c r="A265" s="37"/>
      <c r="B265" s="37"/>
      <c r="D265" s="37"/>
      <c r="E265" s="34"/>
      <c r="F265" s="34"/>
      <c r="G265" s="34"/>
      <c r="H265" s="38"/>
      <c r="I265" s="38"/>
      <c r="J265" s="38"/>
      <c r="K265" s="38"/>
    </row>
    <row r="266" spans="1:11" ht="15.75" customHeight="1">
      <c r="A266" s="37"/>
      <c r="B266" s="37"/>
      <c r="D266" s="37"/>
      <c r="E266" s="34"/>
      <c r="F266" s="34"/>
      <c r="G266" s="34"/>
      <c r="H266" s="38"/>
      <c r="I266" s="38"/>
      <c r="J266" s="38"/>
      <c r="K266" s="38"/>
    </row>
    <row r="267" spans="1:11" ht="15.75" customHeight="1">
      <c r="A267" s="37"/>
      <c r="B267" s="37"/>
      <c r="D267" s="37"/>
      <c r="E267" s="34"/>
      <c r="F267" s="34"/>
      <c r="G267" s="34"/>
      <c r="H267" s="38"/>
      <c r="I267" s="38"/>
      <c r="J267" s="38"/>
      <c r="K267" s="38"/>
    </row>
    <row r="268" spans="1:11" ht="15.75" customHeight="1">
      <c r="A268" s="37"/>
      <c r="B268" s="37"/>
      <c r="D268" s="37"/>
      <c r="E268" s="34"/>
      <c r="F268" s="34"/>
      <c r="G268" s="34"/>
      <c r="H268" s="38"/>
      <c r="I268" s="38"/>
      <c r="J268" s="38"/>
      <c r="K268" s="38"/>
    </row>
    <row r="269" spans="1:11" ht="15.75" customHeight="1">
      <c r="A269" s="37"/>
      <c r="B269" s="37"/>
      <c r="D269" s="37"/>
      <c r="E269" s="34"/>
      <c r="F269" s="34"/>
      <c r="G269" s="34"/>
      <c r="H269" s="38"/>
      <c r="I269" s="38"/>
      <c r="J269" s="38"/>
      <c r="K269" s="38"/>
    </row>
    <row r="270" spans="1:11" ht="15.75" customHeight="1">
      <c r="A270" s="37"/>
      <c r="B270" s="37"/>
      <c r="D270" s="37"/>
      <c r="E270" s="34"/>
      <c r="F270" s="34"/>
      <c r="G270" s="34"/>
      <c r="H270" s="38"/>
      <c r="I270" s="38"/>
      <c r="J270" s="38"/>
      <c r="K270" s="38"/>
    </row>
    <row r="271" spans="1:11" ht="15.75" customHeight="1">
      <c r="A271" s="37"/>
      <c r="B271" s="37"/>
      <c r="D271" s="37"/>
      <c r="E271" s="34"/>
      <c r="F271" s="34"/>
      <c r="G271" s="34"/>
      <c r="H271" s="38"/>
      <c r="I271" s="38"/>
      <c r="J271" s="38"/>
      <c r="K271" s="38"/>
    </row>
    <row r="272" spans="1:11" ht="15.75" customHeight="1">
      <c r="A272" s="37"/>
      <c r="B272" s="37"/>
      <c r="D272" s="37"/>
      <c r="E272" s="34"/>
      <c r="F272" s="34"/>
      <c r="G272" s="34"/>
      <c r="H272" s="38"/>
      <c r="I272" s="38"/>
      <c r="J272" s="38"/>
      <c r="K272" s="38"/>
    </row>
    <row r="273" spans="1:11" ht="15.75" customHeight="1">
      <c r="A273" s="37"/>
      <c r="B273" s="37"/>
      <c r="D273" s="37"/>
      <c r="E273" s="34"/>
      <c r="F273" s="34"/>
      <c r="G273" s="34"/>
      <c r="H273" s="38"/>
      <c r="I273" s="38"/>
      <c r="J273" s="38"/>
      <c r="K273" s="38"/>
    </row>
    <row r="274" spans="1:11" ht="15.75" customHeight="1">
      <c r="A274" s="37"/>
      <c r="B274" s="37"/>
      <c r="D274" s="37"/>
      <c r="E274" s="34"/>
      <c r="F274" s="34"/>
      <c r="G274" s="34"/>
      <c r="H274" s="38"/>
      <c r="I274" s="38"/>
      <c r="J274" s="38"/>
      <c r="K274" s="38"/>
    </row>
    <row r="275" spans="1:11" ht="15.75" customHeight="1">
      <c r="A275" s="37"/>
      <c r="B275" s="37"/>
      <c r="D275" s="37"/>
      <c r="E275" s="34"/>
      <c r="F275" s="34"/>
      <c r="G275" s="34"/>
      <c r="H275" s="38"/>
      <c r="I275" s="38"/>
      <c r="J275" s="38"/>
      <c r="K275" s="38"/>
    </row>
    <row r="276" spans="1:11" ht="15.75" customHeight="1">
      <c r="A276" s="37"/>
      <c r="B276" s="37"/>
      <c r="D276" s="37"/>
      <c r="E276" s="34"/>
      <c r="F276" s="34"/>
      <c r="G276" s="34"/>
      <c r="H276" s="38"/>
      <c r="I276" s="38"/>
      <c r="J276" s="38"/>
      <c r="K276" s="38"/>
    </row>
    <row r="277" spans="1:11" ht="15.75" customHeight="1">
      <c r="A277" s="37"/>
      <c r="B277" s="37"/>
      <c r="D277" s="37"/>
      <c r="E277" s="34"/>
      <c r="F277" s="34"/>
      <c r="G277" s="34"/>
      <c r="H277" s="38"/>
      <c r="I277" s="38"/>
      <c r="J277" s="38"/>
      <c r="K277" s="38"/>
    </row>
    <row r="278" spans="1:11" ht="15.75" customHeight="1">
      <c r="A278" s="37"/>
      <c r="B278" s="37"/>
      <c r="D278" s="37"/>
      <c r="E278" s="34"/>
      <c r="F278" s="34"/>
      <c r="G278" s="34"/>
      <c r="H278" s="38"/>
      <c r="I278" s="38"/>
      <c r="J278" s="38"/>
      <c r="K278" s="38"/>
    </row>
    <row r="279" spans="1:11" ht="15.75" customHeight="1">
      <c r="A279" s="37"/>
      <c r="B279" s="37"/>
      <c r="D279" s="37"/>
      <c r="E279" s="34"/>
      <c r="F279" s="34"/>
      <c r="G279" s="34"/>
      <c r="H279" s="38"/>
      <c r="I279" s="38"/>
      <c r="J279" s="38"/>
      <c r="K279" s="38"/>
    </row>
    <row r="280" spans="1:11" ht="15.75" customHeight="1">
      <c r="A280" s="37"/>
      <c r="B280" s="37"/>
      <c r="D280" s="37"/>
      <c r="E280" s="34"/>
      <c r="F280" s="34"/>
      <c r="G280" s="34"/>
      <c r="H280" s="38"/>
      <c r="I280" s="38"/>
      <c r="J280" s="38"/>
      <c r="K280" s="38"/>
    </row>
    <row r="281" spans="1:11" ht="15.75" customHeight="1">
      <c r="A281" s="37"/>
      <c r="B281" s="37"/>
      <c r="D281" s="37"/>
      <c r="E281" s="34"/>
      <c r="F281" s="34"/>
      <c r="G281" s="34"/>
      <c r="H281" s="38"/>
      <c r="I281" s="38"/>
      <c r="J281" s="38"/>
      <c r="K281" s="38"/>
    </row>
    <row r="282" spans="1:11" ht="15.75" customHeight="1">
      <c r="A282" s="37"/>
      <c r="B282" s="37"/>
      <c r="D282" s="37"/>
      <c r="E282" s="34"/>
      <c r="F282" s="34"/>
      <c r="G282" s="34"/>
      <c r="H282" s="38"/>
      <c r="I282" s="38"/>
      <c r="J282" s="38"/>
      <c r="K282" s="38"/>
    </row>
    <row r="283" spans="1:11" ht="15.75" customHeight="1">
      <c r="A283" s="37"/>
      <c r="B283" s="37"/>
      <c r="D283" s="37"/>
      <c r="E283" s="34"/>
      <c r="F283" s="34"/>
      <c r="G283" s="34"/>
      <c r="H283" s="38"/>
      <c r="I283" s="38"/>
      <c r="J283" s="38"/>
      <c r="K283" s="38"/>
    </row>
    <row r="284" spans="1:11" ht="15.75" customHeight="1">
      <c r="A284" s="37"/>
      <c r="B284" s="37"/>
      <c r="D284" s="37"/>
      <c r="E284" s="34"/>
      <c r="F284" s="34"/>
      <c r="G284" s="34"/>
      <c r="H284" s="38"/>
      <c r="I284" s="38"/>
      <c r="J284" s="38"/>
      <c r="K284" s="38"/>
    </row>
    <row r="285" spans="1:11" ht="15.75" customHeight="1">
      <c r="A285" s="37"/>
      <c r="B285" s="37"/>
      <c r="D285" s="37"/>
      <c r="E285" s="34"/>
      <c r="F285" s="34"/>
      <c r="G285" s="34"/>
      <c r="H285" s="38"/>
      <c r="I285" s="38"/>
      <c r="J285" s="38"/>
      <c r="K285" s="38"/>
    </row>
    <row r="286" spans="1:11" ht="15.75" customHeight="1">
      <c r="A286" s="37"/>
      <c r="B286" s="37"/>
      <c r="D286" s="37"/>
      <c r="E286" s="34"/>
      <c r="F286" s="34"/>
      <c r="G286" s="34"/>
      <c r="H286" s="38"/>
      <c r="I286" s="38"/>
      <c r="J286" s="38"/>
      <c r="K286" s="38"/>
    </row>
    <row r="287" spans="1:11" ht="15.75" customHeight="1">
      <c r="A287" s="37"/>
      <c r="B287" s="37"/>
      <c r="D287" s="37"/>
      <c r="E287" s="34"/>
      <c r="F287" s="34"/>
      <c r="G287" s="34"/>
      <c r="H287" s="38"/>
      <c r="I287" s="38"/>
      <c r="J287" s="38"/>
      <c r="K287" s="38"/>
    </row>
    <row r="288" spans="1:11" ht="15.75" customHeight="1">
      <c r="A288" s="37"/>
      <c r="B288" s="37"/>
      <c r="D288" s="37"/>
      <c r="E288" s="34"/>
      <c r="F288" s="34"/>
      <c r="G288" s="34"/>
      <c r="H288" s="38"/>
      <c r="I288" s="38"/>
      <c r="J288" s="38"/>
      <c r="K288" s="38"/>
    </row>
    <row r="289" spans="1:11" ht="15.75" customHeight="1">
      <c r="A289" s="37"/>
      <c r="B289" s="37"/>
      <c r="D289" s="37"/>
      <c r="E289" s="34"/>
      <c r="F289" s="34"/>
      <c r="G289" s="34"/>
      <c r="H289" s="38"/>
      <c r="I289" s="38"/>
      <c r="J289" s="38"/>
      <c r="K289" s="38"/>
    </row>
    <row r="290" spans="1:11" ht="15.75" customHeight="1">
      <c r="A290" s="37"/>
      <c r="B290" s="37"/>
      <c r="D290" s="37"/>
      <c r="E290" s="34"/>
      <c r="F290" s="34"/>
      <c r="G290" s="34"/>
      <c r="H290" s="38"/>
      <c r="I290" s="38"/>
      <c r="J290" s="38"/>
      <c r="K290" s="38"/>
    </row>
    <row r="291" spans="1:11" ht="15.75" customHeight="1">
      <c r="A291" s="37"/>
      <c r="B291" s="37"/>
      <c r="D291" s="37"/>
      <c r="E291" s="34"/>
      <c r="F291" s="34"/>
      <c r="G291" s="34"/>
      <c r="H291" s="38"/>
      <c r="I291" s="38"/>
      <c r="J291" s="38"/>
      <c r="K291" s="38"/>
    </row>
    <row r="292" spans="1:11" ht="15.75" customHeight="1">
      <c r="A292" s="37"/>
      <c r="B292" s="37"/>
      <c r="D292" s="37"/>
      <c r="E292" s="34"/>
      <c r="F292" s="34"/>
      <c r="G292" s="34"/>
      <c r="H292" s="38"/>
      <c r="I292" s="38"/>
      <c r="J292" s="38"/>
      <c r="K292" s="38"/>
    </row>
    <row r="293" spans="1:11" ht="15.75" customHeight="1">
      <c r="A293" s="37"/>
      <c r="B293" s="37"/>
      <c r="D293" s="37"/>
      <c r="E293" s="34"/>
      <c r="F293" s="34"/>
      <c r="G293" s="34"/>
      <c r="H293" s="38"/>
      <c r="I293" s="38"/>
      <c r="J293" s="38"/>
      <c r="K293" s="38"/>
    </row>
    <row r="294" spans="1:11" ht="15.75" customHeight="1">
      <c r="A294" s="37"/>
      <c r="B294" s="37"/>
      <c r="D294" s="37"/>
      <c r="E294" s="34"/>
      <c r="F294" s="34"/>
      <c r="G294" s="34"/>
      <c r="H294" s="38"/>
      <c r="I294" s="38"/>
      <c r="J294" s="38"/>
      <c r="K294" s="38"/>
    </row>
    <row r="295" spans="1:11" ht="15.75" customHeight="1">
      <c r="A295" s="37"/>
      <c r="B295" s="37"/>
      <c r="D295" s="37"/>
      <c r="E295" s="34"/>
      <c r="F295" s="34"/>
      <c r="G295" s="34"/>
      <c r="H295" s="38"/>
      <c r="I295" s="38"/>
      <c r="J295" s="38"/>
      <c r="K295" s="38"/>
    </row>
    <row r="296" spans="1:11" ht="15.75" customHeight="1">
      <c r="A296" s="37"/>
      <c r="B296" s="37"/>
      <c r="D296" s="37"/>
      <c r="E296" s="34"/>
      <c r="F296" s="34"/>
      <c r="G296" s="34"/>
      <c r="H296" s="38"/>
      <c r="I296" s="38"/>
      <c r="J296" s="38"/>
      <c r="K296" s="38"/>
    </row>
    <row r="297" spans="1:11" ht="15.75" customHeight="1">
      <c r="A297" s="37"/>
      <c r="B297" s="37"/>
      <c r="D297" s="37"/>
      <c r="E297" s="34"/>
      <c r="F297" s="34"/>
      <c r="G297" s="34"/>
      <c r="H297" s="38"/>
      <c r="I297" s="38"/>
      <c r="J297" s="38"/>
      <c r="K297" s="38"/>
    </row>
    <row r="298" spans="1:11" ht="15.75" customHeight="1">
      <c r="A298" s="37"/>
      <c r="B298" s="37"/>
      <c r="D298" s="37"/>
      <c r="E298" s="34"/>
      <c r="F298" s="34"/>
      <c r="G298" s="34"/>
      <c r="H298" s="38"/>
      <c r="I298" s="38"/>
      <c r="J298" s="38"/>
      <c r="K298" s="38"/>
    </row>
    <row r="299" spans="1:11" ht="15.75" customHeight="1">
      <c r="A299" s="37"/>
      <c r="B299" s="37"/>
      <c r="D299" s="37"/>
      <c r="E299" s="34"/>
      <c r="F299" s="34"/>
      <c r="G299" s="34"/>
      <c r="H299" s="38"/>
      <c r="I299" s="38"/>
      <c r="J299" s="38"/>
      <c r="K299" s="38"/>
    </row>
    <row r="300" spans="1:11" ht="15.75" customHeight="1">
      <c r="A300" s="37"/>
      <c r="B300" s="37"/>
      <c r="D300" s="37"/>
      <c r="E300" s="34"/>
      <c r="F300" s="34"/>
      <c r="G300" s="34"/>
      <c r="H300" s="38"/>
      <c r="I300" s="38"/>
      <c r="J300" s="38"/>
      <c r="K300" s="38"/>
    </row>
    <row r="301" spans="1:11" ht="15.75" customHeight="1">
      <c r="A301" s="37"/>
      <c r="B301" s="37"/>
      <c r="D301" s="37"/>
      <c r="E301" s="34"/>
      <c r="F301" s="34"/>
      <c r="G301" s="34"/>
      <c r="H301" s="38"/>
      <c r="I301" s="38"/>
      <c r="J301" s="38"/>
      <c r="K301" s="38"/>
    </row>
    <row r="302" spans="1:11" ht="15.75" customHeight="1">
      <c r="A302" s="37"/>
      <c r="B302" s="37"/>
      <c r="D302" s="37"/>
      <c r="E302" s="34"/>
      <c r="F302" s="34"/>
      <c r="G302" s="34"/>
      <c r="H302" s="38"/>
      <c r="I302" s="38"/>
      <c r="J302" s="38"/>
      <c r="K302" s="38"/>
    </row>
    <row r="303" spans="1:11" ht="15.75" customHeight="1">
      <c r="A303" s="37"/>
      <c r="B303" s="37"/>
      <c r="D303" s="37"/>
      <c r="E303" s="34"/>
      <c r="F303" s="34"/>
      <c r="G303" s="34"/>
      <c r="H303" s="38"/>
      <c r="I303" s="38"/>
      <c r="J303" s="38"/>
      <c r="K303" s="38"/>
    </row>
    <row r="304" spans="1:11" ht="15.75" customHeight="1">
      <c r="A304" s="37"/>
      <c r="B304" s="37"/>
      <c r="D304" s="37"/>
      <c r="E304" s="34"/>
      <c r="F304" s="34"/>
      <c r="G304" s="34"/>
      <c r="H304" s="38"/>
      <c r="I304" s="38"/>
      <c r="J304" s="38"/>
      <c r="K304" s="38"/>
    </row>
    <row r="305" spans="1:11" ht="15.75" customHeight="1">
      <c r="A305" s="37"/>
      <c r="B305" s="37"/>
      <c r="D305" s="37"/>
      <c r="E305" s="34"/>
      <c r="F305" s="34"/>
      <c r="G305" s="34"/>
      <c r="H305" s="38"/>
      <c r="I305" s="38"/>
      <c r="J305" s="38"/>
      <c r="K305" s="38"/>
    </row>
    <row r="306" spans="1:11" ht="15.75" customHeight="1">
      <c r="A306" s="37"/>
      <c r="B306" s="37"/>
      <c r="D306" s="37"/>
      <c r="E306" s="34"/>
      <c r="F306" s="34"/>
      <c r="G306" s="34"/>
      <c r="H306" s="38"/>
      <c r="I306" s="38"/>
      <c r="J306" s="38"/>
      <c r="K306" s="38"/>
    </row>
    <row r="307" spans="1:11" ht="15.75" customHeight="1">
      <c r="A307" s="37"/>
      <c r="B307" s="37"/>
      <c r="D307" s="37"/>
      <c r="E307" s="34"/>
      <c r="F307" s="34"/>
      <c r="G307" s="34"/>
      <c r="H307" s="38"/>
      <c r="I307" s="38"/>
      <c r="J307" s="38"/>
      <c r="K307" s="38"/>
    </row>
    <row r="308" spans="1:11" ht="15.75" customHeight="1">
      <c r="A308" s="37"/>
      <c r="B308" s="37"/>
      <c r="D308" s="37"/>
      <c r="E308" s="34"/>
      <c r="F308" s="34"/>
      <c r="G308" s="34"/>
      <c r="H308" s="38"/>
      <c r="I308" s="38"/>
      <c r="J308" s="38"/>
      <c r="K308" s="38"/>
    </row>
    <row r="309" spans="1:11" ht="15.75" customHeight="1">
      <c r="A309" s="37"/>
      <c r="B309" s="37"/>
      <c r="D309" s="37"/>
      <c r="E309" s="34"/>
      <c r="F309" s="34"/>
      <c r="G309" s="34"/>
      <c r="H309" s="38"/>
      <c r="I309" s="38"/>
      <c r="J309" s="38"/>
      <c r="K309" s="38"/>
    </row>
    <row r="310" spans="1:11" ht="15.75" customHeight="1">
      <c r="A310" s="37"/>
      <c r="B310" s="37"/>
      <c r="D310" s="37"/>
      <c r="E310" s="34"/>
      <c r="F310" s="34"/>
      <c r="G310" s="34"/>
      <c r="H310" s="38"/>
      <c r="I310" s="38"/>
      <c r="J310" s="38"/>
      <c r="K310" s="38"/>
    </row>
    <row r="311" spans="1:11" ht="15.75" customHeight="1">
      <c r="A311" s="37"/>
      <c r="B311" s="37"/>
      <c r="D311" s="37"/>
      <c r="E311" s="34"/>
      <c r="F311" s="34"/>
      <c r="G311" s="34"/>
      <c r="H311" s="38"/>
      <c r="I311" s="38"/>
      <c r="J311" s="38"/>
      <c r="K311" s="38"/>
    </row>
    <row r="312" spans="1:11" ht="15.75" customHeight="1">
      <c r="A312" s="37"/>
      <c r="B312" s="37"/>
      <c r="D312" s="37"/>
      <c r="E312" s="34"/>
      <c r="F312" s="34"/>
      <c r="G312" s="34"/>
      <c r="H312" s="38"/>
      <c r="I312" s="38"/>
      <c r="J312" s="38"/>
      <c r="K312" s="38"/>
    </row>
    <row r="313" spans="1:11" ht="15.75" customHeight="1">
      <c r="A313" s="37"/>
      <c r="B313" s="37"/>
      <c r="D313" s="37"/>
      <c r="E313" s="34"/>
      <c r="F313" s="34"/>
      <c r="G313" s="34"/>
      <c r="H313" s="38"/>
      <c r="I313" s="38"/>
      <c r="J313" s="38"/>
      <c r="K313" s="38"/>
    </row>
    <row r="314" spans="1:11" ht="15.75" customHeight="1">
      <c r="A314" s="37"/>
      <c r="B314" s="37"/>
      <c r="D314" s="37"/>
      <c r="E314" s="34"/>
      <c r="F314" s="34"/>
      <c r="G314" s="34"/>
      <c r="H314" s="38"/>
      <c r="I314" s="38"/>
      <c r="J314" s="38"/>
      <c r="K314" s="38"/>
    </row>
    <row r="315" spans="1:11" ht="15.75" customHeight="1">
      <c r="A315" s="37"/>
      <c r="B315" s="37"/>
      <c r="D315" s="37"/>
      <c r="E315" s="34"/>
      <c r="F315" s="34"/>
      <c r="G315" s="34"/>
      <c r="H315" s="38"/>
      <c r="I315" s="38"/>
      <c r="J315" s="38"/>
      <c r="K315" s="38"/>
    </row>
    <row r="316" spans="1:11" ht="15.75" customHeight="1">
      <c r="A316" s="37"/>
      <c r="B316" s="37"/>
      <c r="D316" s="37"/>
      <c r="E316" s="34"/>
      <c r="F316" s="34"/>
      <c r="G316" s="34"/>
      <c r="H316" s="38"/>
      <c r="I316" s="38"/>
      <c r="J316" s="38"/>
      <c r="K316" s="38"/>
    </row>
    <row r="317" spans="1:11" ht="15.75" customHeight="1">
      <c r="A317" s="37"/>
      <c r="B317" s="37"/>
      <c r="D317" s="37"/>
      <c r="E317" s="34"/>
      <c r="F317" s="34"/>
      <c r="G317" s="34"/>
      <c r="H317" s="38"/>
      <c r="I317" s="38"/>
      <c r="J317" s="38"/>
      <c r="K317" s="38"/>
    </row>
    <row r="318" spans="1:11" ht="15.75" customHeight="1">
      <c r="A318" s="37"/>
      <c r="B318" s="37"/>
      <c r="D318" s="37"/>
      <c r="E318" s="34"/>
      <c r="F318" s="34"/>
      <c r="G318" s="34"/>
      <c r="H318" s="38"/>
      <c r="I318" s="38"/>
      <c r="J318" s="38"/>
      <c r="K318" s="38"/>
    </row>
    <row r="319" spans="1:11" ht="15.75" customHeight="1">
      <c r="A319" s="37"/>
      <c r="B319" s="37"/>
      <c r="D319" s="37"/>
      <c r="E319" s="34"/>
      <c r="F319" s="34"/>
      <c r="G319" s="34"/>
      <c r="H319" s="38"/>
      <c r="I319" s="38"/>
      <c r="J319" s="38"/>
      <c r="K319" s="38"/>
    </row>
    <row r="320" spans="1:11" ht="15.75" customHeight="1">
      <c r="A320" s="37"/>
      <c r="B320" s="37"/>
      <c r="D320" s="37"/>
      <c r="E320" s="34"/>
      <c r="F320" s="34"/>
      <c r="G320" s="34"/>
      <c r="H320" s="38"/>
      <c r="I320" s="38"/>
      <c r="J320" s="38"/>
      <c r="K320" s="38"/>
    </row>
    <row r="321" spans="1:11" ht="15.75" customHeight="1">
      <c r="A321" s="37"/>
      <c r="B321" s="37"/>
      <c r="D321" s="37"/>
      <c r="E321" s="34"/>
      <c r="F321" s="34"/>
      <c r="G321" s="34"/>
      <c r="H321" s="38"/>
      <c r="I321" s="38"/>
      <c r="J321" s="38"/>
      <c r="K321" s="38"/>
    </row>
    <row r="322" spans="1:11" ht="15.75" customHeight="1">
      <c r="A322" s="37"/>
      <c r="B322" s="37"/>
      <c r="D322" s="37"/>
      <c r="E322" s="34"/>
      <c r="F322" s="34"/>
      <c r="G322" s="34"/>
      <c r="H322" s="38"/>
      <c r="I322" s="38"/>
      <c r="J322" s="38"/>
      <c r="K322" s="38"/>
    </row>
    <row r="323" spans="1:11" ht="15.75" customHeight="1">
      <c r="A323" s="37"/>
      <c r="B323" s="37"/>
      <c r="D323" s="37"/>
      <c r="E323" s="34"/>
      <c r="F323" s="34"/>
      <c r="G323" s="34"/>
      <c r="H323" s="38"/>
      <c r="I323" s="38"/>
      <c r="J323" s="38"/>
      <c r="K323" s="38"/>
    </row>
    <row r="324" spans="1:11" ht="15.75" customHeight="1">
      <c r="A324" s="37"/>
      <c r="B324" s="37"/>
      <c r="D324" s="37"/>
      <c r="E324" s="34"/>
      <c r="F324" s="34"/>
      <c r="G324" s="34"/>
      <c r="H324" s="38"/>
      <c r="I324" s="38"/>
      <c r="J324" s="38"/>
      <c r="K324" s="38"/>
    </row>
    <row r="325" spans="1:11" ht="15.75" customHeight="1">
      <c r="A325" s="37"/>
      <c r="B325" s="37"/>
      <c r="D325" s="37"/>
      <c r="E325" s="34"/>
      <c r="F325" s="34"/>
      <c r="G325" s="34"/>
      <c r="H325" s="38"/>
      <c r="I325" s="38"/>
      <c r="J325" s="38"/>
      <c r="K325" s="38"/>
    </row>
    <row r="326" spans="1:11" ht="15.75" customHeight="1">
      <c r="A326" s="37"/>
      <c r="B326" s="37"/>
      <c r="D326" s="37"/>
      <c r="E326" s="34"/>
      <c r="F326" s="34"/>
      <c r="G326" s="34"/>
      <c r="H326" s="38"/>
      <c r="I326" s="38"/>
      <c r="J326" s="38"/>
      <c r="K326" s="38"/>
    </row>
    <row r="327" spans="1:11" ht="15.75" customHeight="1">
      <c r="A327" s="37"/>
      <c r="B327" s="37"/>
      <c r="D327" s="37"/>
      <c r="E327" s="34"/>
      <c r="F327" s="34"/>
      <c r="G327" s="34"/>
      <c r="H327" s="38"/>
      <c r="I327" s="38"/>
      <c r="J327" s="38"/>
      <c r="K327" s="38"/>
    </row>
    <row r="328" spans="1:11" ht="15.75" customHeight="1">
      <c r="A328" s="37"/>
      <c r="B328" s="37"/>
      <c r="D328" s="37"/>
      <c r="E328" s="34"/>
      <c r="F328" s="34"/>
      <c r="G328" s="34"/>
      <c r="H328" s="38"/>
      <c r="I328" s="38"/>
      <c r="J328" s="38"/>
      <c r="K328" s="38"/>
    </row>
    <row r="329" spans="1:11" ht="15.75" customHeight="1">
      <c r="A329" s="37"/>
      <c r="B329" s="37"/>
      <c r="D329" s="37"/>
      <c r="E329" s="34"/>
      <c r="F329" s="34"/>
      <c r="G329" s="34"/>
      <c r="H329" s="38"/>
      <c r="I329" s="38"/>
      <c r="J329" s="38"/>
      <c r="K329" s="38"/>
    </row>
    <row r="330" spans="1:11" ht="15.75" customHeight="1">
      <c r="A330" s="37"/>
      <c r="B330" s="37"/>
      <c r="D330" s="37"/>
      <c r="E330" s="34"/>
      <c r="F330" s="34"/>
      <c r="G330" s="34"/>
      <c r="H330" s="38"/>
      <c r="I330" s="38"/>
      <c r="J330" s="38"/>
      <c r="K330" s="38"/>
    </row>
    <row r="331" spans="1:11" ht="15.75" customHeight="1">
      <c r="A331" s="37"/>
      <c r="B331" s="37"/>
      <c r="D331" s="37"/>
      <c r="E331" s="34"/>
      <c r="F331" s="34"/>
      <c r="G331" s="34"/>
      <c r="H331" s="38"/>
      <c r="I331" s="38"/>
      <c r="J331" s="38"/>
      <c r="K331" s="38"/>
    </row>
    <row r="332" spans="1:11" ht="15.75" customHeight="1">
      <c r="A332" s="37"/>
      <c r="B332" s="37"/>
      <c r="D332" s="37"/>
      <c r="E332" s="34"/>
      <c r="F332" s="34"/>
      <c r="G332" s="34"/>
      <c r="H332" s="38"/>
      <c r="I332" s="38"/>
      <c r="J332" s="38"/>
      <c r="K332" s="38"/>
    </row>
    <row r="333" spans="1:11" ht="15.75" customHeight="1">
      <c r="A333" s="37"/>
      <c r="B333" s="37"/>
      <c r="D333" s="37"/>
      <c r="E333" s="34"/>
      <c r="F333" s="34"/>
      <c r="G333" s="34"/>
      <c r="H333" s="38"/>
      <c r="I333" s="38"/>
      <c r="J333" s="38"/>
      <c r="K333" s="38"/>
    </row>
    <row r="334" spans="1:11" ht="15.75" customHeight="1">
      <c r="A334" s="37"/>
      <c r="B334" s="37"/>
      <c r="D334" s="37"/>
      <c r="E334" s="34"/>
      <c r="F334" s="34"/>
      <c r="G334" s="34"/>
      <c r="H334" s="38"/>
      <c r="I334" s="38"/>
      <c r="J334" s="38"/>
      <c r="K334" s="38"/>
    </row>
    <row r="335" spans="1:11" ht="15.75" customHeight="1">
      <c r="A335" s="37"/>
      <c r="B335" s="37"/>
      <c r="D335" s="37"/>
      <c r="E335" s="34"/>
      <c r="F335" s="34"/>
      <c r="G335" s="34"/>
      <c r="H335" s="38"/>
      <c r="I335" s="38"/>
      <c r="J335" s="38"/>
      <c r="K335" s="38"/>
    </row>
    <row r="336" spans="1:11" ht="15.75" customHeight="1">
      <c r="A336" s="37"/>
      <c r="B336" s="37"/>
      <c r="D336" s="37"/>
      <c r="E336" s="34"/>
      <c r="F336" s="34"/>
      <c r="G336" s="34"/>
      <c r="H336" s="38"/>
      <c r="I336" s="38"/>
      <c r="J336" s="38"/>
      <c r="K336" s="38"/>
    </row>
    <row r="337" spans="1:11" ht="15.75" customHeight="1">
      <c r="A337" s="37"/>
      <c r="B337" s="37"/>
      <c r="D337" s="37"/>
      <c r="E337" s="34"/>
      <c r="F337" s="34"/>
      <c r="G337" s="34"/>
      <c r="H337" s="38"/>
      <c r="I337" s="38"/>
      <c r="J337" s="38"/>
      <c r="K337" s="38"/>
    </row>
    <row r="338" spans="1:11" ht="15.75" customHeight="1">
      <c r="A338" s="37"/>
      <c r="B338" s="37"/>
      <c r="D338" s="37"/>
      <c r="E338" s="34"/>
      <c r="F338" s="34"/>
      <c r="G338" s="34"/>
      <c r="H338" s="38"/>
      <c r="I338" s="38"/>
      <c r="J338" s="38"/>
      <c r="K338" s="38"/>
    </row>
    <row r="339" spans="1:11" ht="15.75" customHeight="1">
      <c r="A339" s="37"/>
      <c r="B339" s="37"/>
      <c r="D339" s="37"/>
      <c r="E339" s="34"/>
      <c r="F339" s="34"/>
      <c r="G339" s="34"/>
      <c r="H339" s="38"/>
      <c r="I339" s="38"/>
      <c r="J339" s="38"/>
      <c r="K339" s="38"/>
    </row>
    <row r="340" spans="1:11" ht="15.75" customHeight="1">
      <c r="A340" s="37"/>
      <c r="B340" s="37"/>
      <c r="D340" s="37"/>
      <c r="E340" s="34"/>
      <c r="F340" s="34"/>
      <c r="G340" s="34"/>
      <c r="H340" s="38"/>
      <c r="I340" s="38"/>
      <c r="J340" s="38"/>
      <c r="K340" s="38"/>
    </row>
    <row r="341" spans="1:11" ht="15.75" customHeight="1">
      <c r="A341" s="37"/>
      <c r="B341" s="37"/>
      <c r="D341" s="37"/>
      <c r="E341" s="34"/>
      <c r="F341" s="34"/>
      <c r="G341" s="34"/>
      <c r="H341" s="38"/>
      <c r="I341" s="38"/>
      <c r="J341" s="38"/>
      <c r="K341" s="38"/>
    </row>
    <row r="342" spans="1:11" ht="15.75" customHeight="1">
      <c r="A342" s="37"/>
      <c r="B342" s="37"/>
      <c r="D342" s="37"/>
      <c r="E342" s="34"/>
      <c r="F342" s="34"/>
      <c r="G342" s="34"/>
      <c r="H342" s="38"/>
      <c r="I342" s="38"/>
      <c r="J342" s="38"/>
      <c r="K342" s="38"/>
    </row>
    <row r="343" spans="1:11" ht="15.75" customHeight="1">
      <c r="A343" s="37"/>
      <c r="B343" s="37"/>
      <c r="D343" s="37"/>
      <c r="E343" s="34"/>
      <c r="F343" s="34"/>
      <c r="G343" s="34"/>
      <c r="H343" s="38"/>
      <c r="I343" s="38"/>
      <c r="J343" s="38"/>
      <c r="K343" s="38"/>
    </row>
    <row r="344" spans="1:11" ht="15.75" customHeight="1">
      <c r="A344" s="37"/>
      <c r="B344" s="37"/>
      <c r="D344" s="37"/>
      <c r="E344" s="34"/>
      <c r="F344" s="34"/>
      <c r="G344" s="34"/>
      <c r="H344" s="38"/>
      <c r="I344" s="38"/>
      <c r="J344" s="38"/>
      <c r="K344" s="38"/>
    </row>
    <row r="345" spans="1:11" ht="15.75" customHeight="1">
      <c r="A345" s="37"/>
      <c r="B345" s="37"/>
      <c r="D345" s="37"/>
      <c r="E345" s="34"/>
      <c r="F345" s="34"/>
      <c r="G345" s="34"/>
      <c r="H345" s="38"/>
      <c r="I345" s="38"/>
      <c r="J345" s="38"/>
      <c r="K345" s="38"/>
    </row>
    <row r="346" spans="1:11" ht="15.75" customHeight="1">
      <c r="A346" s="37"/>
      <c r="B346" s="37"/>
      <c r="D346" s="37"/>
      <c r="E346" s="34"/>
      <c r="F346" s="34"/>
      <c r="G346" s="34"/>
      <c r="H346" s="38"/>
      <c r="I346" s="38"/>
      <c r="J346" s="38"/>
      <c r="K346" s="38"/>
    </row>
    <row r="347" spans="1:11" ht="15.75" customHeight="1">
      <c r="A347" s="37"/>
      <c r="B347" s="37"/>
      <c r="D347" s="37"/>
      <c r="E347" s="34"/>
      <c r="F347" s="34"/>
      <c r="G347" s="34"/>
      <c r="H347" s="38"/>
      <c r="I347" s="38"/>
      <c r="J347" s="38"/>
      <c r="K347" s="38"/>
    </row>
    <row r="348" spans="1:11" ht="15.75" customHeight="1">
      <c r="A348" s="37"/>
      <c r="B348" s="37"/>
      <c r="D348" s="37"/>
      <c r="E348" s="34"/>
      <c r="F348" s="34"/>
      <c r="G348" s="34"/>
      <c r="H348" s="38"/>
      <c r="I348" s="38"/>
      <c r="J348" s="38"/>
      <c r="K348" s="38"/>
    </row>
    <row r="349" spans="1:11" ht="15.75" customHeight="1">
      <c r="A349" s="37"/>
      <c r="B349" s="37"/>
      <c r="D349" s="37"/>
      <c r="E349" s="34"/>
      <c r="F349" s="34"/>
      <c r="G349" s="34"/>
      <c r="H349" s="38"/>
      <c r="I349" s="38"/>
      <c r="J349" s="38"/>
      <c r="K349" s="38"/>
    </row>
    <row r="350" spans="1:11" ht="15.75" customHeight="1">
      <c r="A350" s="37"/>
      <c r="B350" s="37"/>
      <c r="D350" s="37"/>
      <c r="E350" s="34"/>
      <c r="F350" s="34"/>
      <c r="G350" s="34"/>
      <c r="H350" s="38"/>
      <c r="I350" s="38"/>
      <c r="J350" s="38"/>
      <c r="K350" s="38"/>
    </row>
    <row r="351" spans="1:11" ht="15.75" customHeight="1">
      <c r="A351" s="37"/>
      <c r="B351" s="37"/>
      <c r="D351" s="37"/>
      <c r="E351" s="34"/>
      <c r="F351" s="34"/>
      <c r="G351" s="34"/>
      <c r="H351" s="38"/>
      <c r="I351" s="38"/>
      <c r="J351" s="38"/>
      <c r="K351" s="38"/>
    </row>
    <row r="352" spans="1:11" ht="15.75" customHeight="1">
      <c r="A352" s="37"/>
      <c r="B352" s="37"/>
      <c r="D352" s="37"/>
      <c r="E352" s="34"/>
      <c r="F352" s="34"/>
      <c r="G352" s="34"/>
      <c r="H352" s="38"/>
      <c r="I352" s="38"/>
      <c r="J352" s="38"/>
      <c r="K352" s="38"/>
    </row>
    <row r="353" spans="1:11" ht="15.75" customHeight="1">
      <c r="A353" s="37"/>
      <c r="B353" s="37"/>
      <c r="D353" s="37"/>
      <c r="E353" s="34"/>
      <c r="F353" s="34"/>
      <c r="G353" s="34"/>
      <c r="H353" s="38"/>
      <c r="I353" s="38"/>
      <c r="J353" s="38"/>
      <c r="K353" s="38"/>
    </row>
    <row r="354" spans="1:11" ht="15.75" customHeight="1">
      <c r="A354" s="37"/>
      <c r="B354" s="37"/>
      <c r="D354" s="37"/>
      <c r="E354" s="34"/>
      <c r="F354" s="34"/>
      <c r="G354" s="34"/>
      <c r="H354" s="38"/>
      <c r="I354" s="38"/>
      <c r="J354" s="38"/>
      <c r="K354" s="38"/>
    </row>
    <row r="355" spans="1:11" ht="15.75" customHeight="1">
      <c r="A355" s="37"/>
      <c r="B355" s="37"/>
      <c r="D355" s="37"/>
      <c r="E355" s="34"/>
      <c r="F355" s="34"/>
      <c r="G355" s="34"/>
      <c r="H355" s="38"/>
      <c r="I355" s="38"/>
      <c r="J355" s="38"/>
      <c r="K355" s="38"/>
    </row>
    <row r="356" spans="1:11" ht="15.75" customHeight="1">
      <c r="A356" s="37"/>
      <c r="B356" s="37"/>
      <c r="D356" s="37"/>
      <c r="E356" s="34"/>
      <c r="F356" s="34"/>
      <c r="G356" s="34"/>
      <c r="H356" s="38"/>
      <c r="I356" s="38"/>
      <c r="J356" s="38"/>
      <c r="K356" s="38"/>
    </row>
    <row r="357" spans="1:11" ht="15.75" customHeight="1">
      <c r="A357" s="37"/>
      <c r="B357" s="37"/>
      <c r="D357" s="37"/>
      <c r="E357" s="34"/>
      <c r="F357" s="34"/>
      <c r="G357" s="34"/>
      <c r="H357" s="38"/>
      <c r="I357" s="38"/>
      <c r="J357" s="38"/>
      <c r="K357" s="38"/>
    </row>
    <row r="358" spans="1:11" ht="15.75" customHeight="1">
      <c r="A358" s="37"/>
      <c r="B358" s="37"/>
      <c r="D358" s="37"/>
      <c r="E358" s="34"/>
      <c r="F358" s="34"/>
      <c r="G358" s="34"/>
      <c r="H358" s="38"/>
      <c r="I358" s="38"/>
      <c r="J358" s="38"/>
      <c r="K358" s="38"/>
    </row>
    <row r="359" spans="1:11" ht="15.75" customHeight="1">
      <c r="A359" s="37"/>
      <c r="B359" s="37"/>
      <c r="D359" s="37"/>
      <c r="E359" s="34"/>
      <c r="F359" s="34"/>
      <c r="G359" s="34"/>
      <c r="H359" s="38"/>
      <c r="I359" s="38"/>
      <c r="J359" s="38"/>
      <c r="K359" s="38"/>
    </row>
    <row r="360" spans="1:11" ht="15.75" customHeight="1">
      <c r="A360" s="37"/>
      <c r="B360" s="37"/>
      <c r="D360" s="37"/>
      <c r="E360" s="34"/>
      <c r="F360" s="34"/>
      <c r="G360" s="34"/>
      <c r="H360" s="38"/>
      <c r="I360" s="38"/>
      <c r="J360" s="38"/>
      <c r="K360" s="38"/>
    </row>
    <row r="361" spans="1:11" ht="15.75" customHeight="1">
      <c r="A361" s="37"/>
      <c r="B361" s="37"/>
      <c r="D361" s="37"/>
      <c r="E361" s="34"/>
      <c r="F361" s="34"/>
      <c r="G361" s="34"/>
      <c r="H361" s="38"/>
      <c r="I361" s="38"/>
      <c r="J361" s="38"/>
      <c r="K361" s="38"/>
    </row>
    <row r="362" spans="1:11" ht="15.75" customHeight="1">
      <c r="A362" s="37"/>
      <c r="B362" s="37"/>
      <c r="D362" s="37"/>
      <c r="E362" s="34"/>
      <c r="F362" s="34"/>
      <c r="G362" s="34"/>
      <c r="H362" s="38"/>
      <c r="I362" s="38"/>
      <c r="J362" s="38"/>
      <c r="K362" s="38"/>
    </row>
    <row r="363" spans="1:11" ht="15.75" customHeight="1">
      <c r="A363" s="37"/>
      <c r="B363" s="37"/>
      <c r="D363" s="37"/>
      <c r="E363" s="34"/>
      <c r="F363" s="34"/>
      <c r="G363" s="34"/>
      <c r="H363" s="38"/>
      <c r="I363" s="38"/>
      <c r="J363" s="38"/>
      <c r="K363" s="38"/>
    </row>
    <row r="364" spans="1:11" ht="15.75" customHeight="1">
      <c r="A364" s="37"/>
      <c r="B364" s="37"/>
      <c r="D364" s="37"/>
      <c r="E364" s="34"/>
      <c r="F364" s="34"/>
      <c r="G364" s="34"/>
      <c r="H364" s="38"/>
      <c r="I364" s="38"/>
      <c r="J364" s="38"/>
      <c r="K364" s="38"/>
    </row>
    <row r="365" spans="1:11" ht="15.75" customHeight="1">
      <c r="A365" s="37"/>
      <c r="B365" s="37"/>
      <c r="D365" s="37"/>
      <c r="E365" s="34"/>
      <c r="F365" s="34"/>
      <c r="G365" s="34"/>
      <c r="H365" s="38"/>
      <c r="I365" s="38"/>
      <c r="J365" s="38"/>
      <c r="K365" s="38"/>
    </row>
    <row r="366" spans="1:11" ht="15.75" customHeight="1">
      <c r="A366" s="37"/>
      <c r="B366" s="37"/>
      <c r="D366" s="37"/>
      <c r="E366" s="34"/>
      <c r="F366" s="34"/>
      <c r="G366" s="34"/>
      <c r="H366" s="38"/>
      <c r="I366" s="38"/>
      <c r="J366" s="38"/>
      <c r="K366" s="38"/>
    </row>
    <row r="367" spans="1:11" ht="15.75" customHeight="1">
      <c r="A367" s="37"/>
      <c r="B367" s="37"/>
      <c r="D367" s="37"/>
      <c r="E367" s="34"/>
      <c r="F367" s="34"/>
      <c r="G367" s="34"/>
      <c r="H367" s="38"/>
      <c r="I367" s="38"/>
      <c r="J367" s="38"/>
      <c r="K367" s="38"/>
    </row>
    <row r="368" spans="1:11" ht="15.75" customHeight="1">
      <c r="A368" s="37"/>
      <c r="B368" s="37"/>
      <c r="D368" s="37"/>
      <c r="E368" s="34"/>
      <c r="F368" s="34"/>
      <c r="G368" s="34"/>
      <c r="H368" s="38"/>
      <c r="I368" s="38"/>
      <c r="J368" s="38"/>
      <c r="K368" s="38"/>
    </row>
    <row r="369" spans="1:11" ht="15.75" customHeight="1">
      <c r="A369" s="37"/>
      <c r="B369" s="37"/>
      <c r="D369" s="37"/>
      <c r="E369" s="34"/>
      <c r="F369" s="34"/>
      <c r="G369" s="34"/>
      <c r="H369" s="38"/>
      <c r="I369" s="38"/>
      <c r="J369" s="38"/>
      <c r="K369" s="38"/>
    </row>
    <row r="370" spans="1:11" ht="15.75" customHeight="1">
      <c r="A370" s="37"/>
      <c r="B370" s="37"/>
      <c r="D370" s="37"/>
      <c r="E370" s="34"/>
      <c r="F370" s="34"/>
      <c r="G370" s="34"/>
      <c r="H370" s="38"/>
      <c r="I370" s="38"/>
      <c r="J370" s="38"/>
      <c r="K370" s="38"/>
    </row>
    <row r="371" spans="1:11" ht="15.75" customHeight="1">
      <c r="A371" s="37"/>
      <c r="B371" s="37"/>
      <c r="D371" s="37"/>
      <c r="E371" s="34"/>
      <c r="F371" s="34"/>
      <c r="G371" s="34"/>
      <c r="H371" s="38"/>
      <c r="I371" s="38"/>
      <c r="J371" s="38"/>
      <c r="K371" s="38"/>
    </row>
    <row r="372" spans="1:11" ht="15.75" customHeight="1">
      <c r="A372" s="37"/>
      <c r="B372" s="37"/>
      <c r="D372" s="37"/>
      <c r="E372" s="34"/>
      <c r="F372" s="34"/>
      <c r="G372" s="34"/>
      <c r="H372" s="38"/>
      <c r="I372" s="38"/>
      <c r="J372" s="38"/>
      <c r="K372" s="38"/>
    </row>
    <row r="373" spans="1:11" ht="15.75" customHeight="1">
      <c r="A373" s="37"/>
      <c r="B373" s="37"/>
      <c r="D373" s="37"/>
      <c r="E373" s="34"/>
      <c r="F373" s="34"/>
      <c r="G373" s="34"/>
      <c r="H373" s="38"/>
      <c r="I373" s="38"/>
      <c r="J373" s="38"/>
      <c r="K373" s="38"/>
    </row>
    <row r="374" spans="1:11" ht="15.75" customHeight="1">
      <c r="A374" s="37"/>
      <c r="B374" s="37"/>
      <c r="D374" s="37"/>
      <c r="E374" s="34"/>
      <c r="F374" s="34"/>
      <c r="G374" s="34"/>
      <c r="H374" s="38"/>
      <c r="I374" s="38"/>
      <c r="J374" s="38"/>
      <c r="K374" s="38"/>
    </row>
    <row r="375" spans="1:11" ht="15.75" customHeight="1">
      <c r="A375" s="37"/>
      <c r="B375" s="37"/>
      <c r="D375" s="37"/>
      <c r="E375" s="34"/>
      <c r="F375" s="34"/>
      <c r="G375" s="34"/>
      <c r="H375" s="38"/>
      <c r="I375" s="38"/>
      <c r="J375" s="38"/>
      <c r="K375" s="38"/>
    </row>
    <row r="376" spans="1:11" ht="15.75" customHeight="1">
      <c r="A376" s="37"/>
      <c r="B376" s="37"/>
      <c r="D376" s="37"/>
      <c r="E376" s="34"/>
      <c r="F376" s="34"/>
      <c r="G376" s="34"/>
      <c r="H376" s="38"/>
      <c r="I376" s="38"/>
      <c r="J376" s="38"/>
      <c r="K376" s="38"/>
    </row>
    <row r="377" spans="1:11" ht="15.75" customHeight="1">
      <c r="A377" s="37"/>
      <c r="B377" s="37"/>
      <c r="D377" s="37"/>
      <c r="E377" s="34"/>
      <c r="F377" s="34"/>
      <c r="G377" s="34"/>
      <c r="H377" s="38"/>
      <c r="I377" s="38"/>
      <c r="J377" s="38"/>
      <c r="K377" s="38"/>
    </row>
    <row r="378" spans="1:11" ht="15.75" customHeight="1">
      <c r="A378" s="37"/>
      <c r="B378" s="37"/>
      <c r="D378" s="37"/>
      <c r="E378" s="34"/>
      <c r="F378" s="34"/>
      <c r="G378" s="34"/>
      <c r="H378" s="38"/>
      <c r="I378" s="38"/>
      <c r="J378" s="38"/>
      <c r="K378" s="38"/>
    </row>
    <row r="379" spans="1:11" ht="15.75" customHeight="1">
      <c r="A379" s="37"/>
      <c r="B379" s="37"/>
      <c r="D379" s="37"/>
      <c r="E379" s="34"/>
      <c r="F379" s="34"/>
      <c r="G379" s="34"/>
      <c r="H379" s="38"/>
      <c r="I379" s="38"/>
      <c r="J379" s="38"/>
      <c r="K379" s="38"/>
    </row>
    <row r="380" spans="1:11" ht="15.75" customHeight="1">
      <c r="A380" s="37"/>
      <c r="B380" s="37"/>
      <c r="D380" s="37"/>
      <c r="E380" s="34"/>
      <c r="F380" s="34"/>
      <c r="G380" s="34"/>
      <c r="H380" s="38"/>
      <c r="I380" s="38"/>
      <c r="J380" s="38"/>
      <c r="K380" s="38"/>
    </row>
    <row r="381" spans="1:11" ht="15.75" customHeight="1">
      <c r="A381" s="37"/>
      <c r="B381" s="37"/>
      <c r="D381" s="37"/>
      <c r="E381" s="34"/>
      <c r="F381" s="34"/>
      <c r="G381" s="34"/>
      <c r="H381" s="38"/>
      <c r="I381" s="38"/>
      <c r="J381" s="38"/>
      <c r="K381" s="38"/>
    </row>
    <row r="382" spans="1:11" ht="15.75" customHeight="1">
      <c r="A382" s="37"/>
      <c r="B382" s="37"/>
      <c r="D382" s="37"/>
      <c r="E382" s="34"/>
      <c r="F382" s="34"/>
      <c r="G382" s="34"/>
      <c r="H382" s="38"/>
      <c r="I382" s="38"/>
      <c r="J382" s="38"/>
      <c r="K382" s="38"/>
    </row>
    <row r="383" spans="1:11" ht="15.75" customHeight="1">
      <c r="A383" s="37"/>
      <c r="B383" s="37"/>
      <c r="D383" s="37"/>
      <c r="E383" s="34"/>
      <c r="F383" s="34"/>
      <c r="G383" s="34"/>
      <c r="H383" s="38"/>
      <c r="I383" s="38"/>
      <c r="J383" s="38"/>
      <c r="K383" s="38"/>
    </row>
    <row r="384" spans="1:11" ht="15.75" customHeight="1">
      <c r="A384" s="37"/>
      <c r="B384" s="37"/>
      <c r="D384" s="37"/>
      <c r="E384" s="34"/>
      <c r="F384" s="34"/>
      <c r="G384" s="34"/>
      <c r="H384" s="38"/>
      <c r="I384" s="38"/>
      <c r="J384" s="38"/>
      <c r="K384" s="38"/>
    </row>
    <row r="385" spans="1:11" ht="15.75" customHeight="1">
      <c r="A385" s="37"/>
      <c r="B385" s="37"/>
      <c r="D385" s="37"/>
      <c r="E385" s="34"/>
      <c r="F385" s="34"/>
      <c r="G385" s="34"/>
      <c r="H385" s="38"/>
      <c r="I385" s="38"/>
      <c r="J385" s="38"/>
      <c r="K385" s="38"/>
    </row>
    <row r="386" spans="1:11" ht="15.75" customHeight="1">
      <c r="A386" s="37"/>
      <c r="B386" s="37"/>
      <c r="D386" s="37"/>
      <c r="E386" s="34"/>
      <c r="F386" s="34"/>
      <c r="G386" s="34"/>
      <c r="H386" s="38"/>
      <c r="I386" s="38"/>
      <c r="J386" s="38"/>
      <c r="K386" s="38"/>
    </row>
    <row r="387" spans="1:11" ht="15.75" customHeight="1">
      <c r="A387" s="37"/>
      <c r="B387" s="37"/>
      <c r="D387" s="37"/>
      <c r="E387" s="34"/>
      <c r="F387" s="34"/>
      <c r="G387" s="34"/>
      <c r="H387" s="38"/>
      <c r="I387" s="38"/>
      <c r="J387" s="38"/>
      <c r="K387" s="38"/>
    </row>
    <row r="388" spans="1:11" ht="15.75" customHeight="1">
      <c r="A388" s="37"/>
      <c r="B388" s="37"/>
      <c r="D388" s="37"/>
      <c r="E388" s="34"/>
      <c r="F388" s="34"/>
      <c r="G388" s="34"/>
      <c r="H388" s="38"/>
      <c r="I388" s="38"/>
      <c r="J388" s="38"/>
      <c r="K388" s="38"/>
    </row>
    <row r="389" spans="1:11" ht="15.75" customHeight="1">
      <c r="A389" s="37"/>
      <c r="B389" s="37"/>
      <c r="D389" s="37"/>
      <c r="E389" s="34"/>
      <c r="F389" s="34"/>
      <c r="G389" s="34"/>
      <c r="H389" s="38"/>
      <c r="I389" s="38"/>
      <c r="J389" s="38"/>
      <c r="K389" s="38"/>
    </row>
    <row r="390" spans="1:11" ht="15.75" customHeight="1">
      <c r="A390" s="37"/>
      <c r="B390" s="37"/>
      <c r="D390" s="37"/>
      <c r="E390" s="34"/>
      <c r="F390" s="34"/>
      <c r="G390" s="34"/>
      <c r="H390" s="38"/>
      <c r="I390" s="38"/>
      <c r="J390" s="38"/>
      <c r="K390" s="38"/>
    </row>
    <row r="391" spans="1:11" ht="15.75" customHeight="1">
      <c r="A391" s="37"/>
      <c r="B391" s="37"/>
      <c r="D391" s="37"/>
      <c r="E391" s="34"/>
      <c r="F391" s="34"/>
      <c r="G391" s="34"/>
      <c r="H391" s="38"/>
      <c r="I391" s="38"/>
      <c r="J391" s="38"/>
      <c r="K391" s="38"/>
    </row>
    <row r="392" spans="1:11" ht="15.75" customHeight="1">
      <c r="A392" s="37"/>
      <c r="B392" s="37"/>
      <c r="D392" s="37"/>
      <c r="E392" s="34"/>
      <c r="F392" s="34"/>
      <c r="G392" s="34"/>
      <c r="H392" s="38"/>
      <c r="I392" s="38"/>
      <c r="J392" s="38"/>
      <c r="K392" s="38"/>
    </row>
    <row r="393" spans="1:11" ht="15.75" customHeight="1">
      <c r="A393" s="37"/>
      <c r="B393" s="37"/>
      <c r="D393" s="37"/>
      <c r="E393" s="34"/>
      <c r="F393" s="34"/>
      <c r="G393" s="34"/>
      <c r="H393" s="38"/>
      <c r="I393" s="38"/>
      <c r="J393" s="38"/>
      <c r="K393" s="38"/>
    </row>
    <row r="394" spans="1:11" ht="15.75" customHeight="1">
      <c r="A394" s="37"/>
      <c r="B394" s="37"/>
      <c r="D394" s="37"/>
      <c r="E394" s="34"/>
      <c r="F394" s="34"/>
      <c r="G394" s="34"/>
      <c r="H394" s="38"/>
      <c r="I394" s="38"/>
      <c r="J394" s="38"/>
      <c r="K394" s="38"/>
    </row>
    <row r="395" spans="1:11" ht="15.75" customHeight="1">
      <c r="A395" s="37"/>
      <c r="B395" s="37"/>
      <c r="D395" s="37"/>
      <c r="E395" s="34"/>
      <c r="F395" s="34"/>
      <c r="G395" s="34"/>
      <c r="H395" s="38"/>
      <c r="I395" s="38"/>
      <c r="J395" s="38"/>
      <c r="K395" s="38"/>
    </row>
    <row r="396" spans="1:11" ht="15.75" customHeight="1">
      <c r="A396" s="37"/>
      <c r="B396" s="37"/>
      <c r="D396" s="37"/>
      <c r="E396" s="34"/>
      <c r="F396" s="34"/>
      <c r="G396" s="34"/>
      <c r="H396" s="38"/>
      <c r="I396" s="38"/>
      <c r="J396" s="38"/>
      <c r="K396" s="38"/>
    </row>
    <row r="397" spans="1:11" ht="15.75" customHeight="1">
      <c r="A397" s="37"/>
      <c r="B397" s="37"/>
      <c r="D397" s="37"/>
      <c r="E397" s="34"/>
      <c r="F397" s="34"/>
      <c r="G397" s="34"/>
      <c r="H397" s="38"/>
      <c r="I397" s="38"/>
      <c r="J397" s="38"/>
      <c r="K397" s="38"/>
    </row>
    <row r="398" spans="1:11" ht="15.75" customHeight="1">
      <c r="A398" s="37"/>
      <c r="B398" s="37"/>
      <c r="D398" s="37"/>
      <c r="E398" s="34"/>
      <c r="F398" s="34"/>
      <c r="G398" s="34"/>
      <c r="H398" s="38"/>
      <c r="I398" s="38"/>
      <c r="J398" s="38"/>
      <c r="K398" s="38"/>
    </row>
    <row r="399" spans="1:11" ht="15.75" customHeight="1">
      <c r="A399" s="37"/>
      <c r="B399" s="37"/>
      <c r="D399" s="37"/>
      <c r="E399" s="34"/>
      <c r="F399" s="34"/>
      <c r="G399" s="34"/>
      <c r="H399" s="38"/>
      <c r="I399" s="38"/>
      <c r="J399" s="38"/>
      <c r="K399" s="38"/>
    </row>
    <row r="400" spans="1:11" ht="15.75" customHeight="1">
      <c r="A400" s="37"/>
      <c r="B400" s="37"/>
      <c r="D400" s="37"/>
      <c r="E400" s="34"/>
      <c r="F400" s="34"/>
      <c r="G400" s="34"/>
      <c r="H400" s="38"/>
      <c r="I400" s="38"/>
      <c r="J400" s="38"/>
      <c r="K400" s="38"/>
    </row>
    <row r="401" spans="1:11" ht="15.75" customHeight="1">
      <c r="A401" s="37"/>
      <c r="B401" s="37"/>
      <c r="D401" s="37"/>
      <c r="E401" s="34"/>
      <c r="F401" s="34"/>
      <c r="G401" s="34"/>
      <c r="H401" s="38"/>
      <c r="I401" s="38"/>
      <c r="J401" s="38"/>
      <c r="K401" s="38"/>
    </row>
    <row r="402" spans="1:11" ht="15.75" customHeight="1">
      <c r="A402" s="37"/>
      <c r="B402" s="37"/>
      <c r="D402" s="37"/>
      <c r="E402" s="34"/>
      <c r="F402" s="34"/>
      <c r="G402" s="34"/>
      <c r="H402" s="38"/>
      <c r="I402" s="38"/>
      <c r="J402" s="38"/>
      <c r="K402" s="38"/>
    </row>
    <row r="403" spans="1:11" ht="15.75" customHeight="1">
      <c r="A403" s="37"/>
      <c r="B403" s="37"/>
      <c r="D403" s="37"/>
      <c r="E403" s="34"/>
      <c r="F403" s="34"/>
      <c r="G403" s="34"/>
      <c r="H403" s="38"/>
      <c r="I403" s="38"/>
      <c r="J403" s="38"/>
      <c r="K403" s="38"/>
    </row>
    <row r="404" spans="1:11" ht="15.75" customHeight="1">
      <c r="A404" s="37"/>
      <c r="B404" s="37"/>
      <c r="D404" s="37"/>
      <c r="E404" s="34"/>
      <c r="F404" s="34"/>
      <c r="G404" s="34"/>
      <c r="H404" s="38"/>
      <c r="I404" s="38"/>
      <c r="J404" s="38"/>
      <c r="K404" s="38"/>
    </row>
    <row r="405" spans="1:11" ht="15.75" customHeight="1">
      <c r="A405" s="37"/>
      <c r="B405" s="37"/>
      <c r="D405" s="37"/>
      <c r="E405" s="34"/>
      <c r="F405" s="34"/>
      <c r="G405" s="34"/>
      <c r="H405" s="38"/>
      <c r="I405" s="38"/>
      <c r="J405" s="38"/>
      <c r="K405" s="38"/>
    </row>
    <row r="406" spans="1:11" ht="15.75" customHeight="1">
      <c r="A406" s="37"/>
      <c r="B406" s="37"/>
      <c r="D406" s="37"/>
      <c r="E406" s="34"/>
      <c r="F406" s="34"/>
      <c r="G406" s="34"/>
      <c r="H406" s="38"/>
      <c r="I406" s="38"/>
      <c r="J406" s="38"/>
      <c r="K406" s="38"/>
    </row>
    <row r="407" spans="1:11" ht="15.75" customHeight="1">
      <c r="A407" s="37"/>
      <c r="B407" s="37"/>
      <c r="D407" s="37"/>
      <c r="E407" s="34"/>
      <c r="F407" s="34"/>
      <c r="G407" s="34"/>
      <c r="H407" s="38"/>
      <c r="I407" s="38"/>
      <c r="J407" s="38"/>
      <c r="K407" s="38"/>
    </row>
    <row r="408" spans="1:11" ht="15.75" customHeight="1">
      <c r="A408" s="37"/>
      <c r="B408" s="37"/>
      <c r="D408" s="37"/>
      <c r="E408" s="34"/>
      <c r="F408" s="34"/>
      <c r="G408" s="34"/>
      <c r="H408" s="38"/>
      <c r="I408" s="38"/>
      <c r="J408" s="38"/>
      <c r="K408" s="38"/>
    </row>
    <row r="409" spans="1:11" ht="15.75" customHeight="1">
      <c r="A409" s="37"/>
      <c r="B409" s="37"/>
      <c r="D409" s="37"/>
      <c r="E409" s="34"/>
      <c r="F409" s="34"/>
      <c r="G409" s="34"/>
      <c r="H409" s="38"/>
      <c r="I409" s="38"/>
      <c r="J409" s="38"/>
      <c r="K409" s="38"/>
    </row>
    <row r="410" spans="1:11" ht="15.75" customHeight="1">
      <c r="A410" s="37"/>
      <c r="B410" s="37"/>
      <c r="D410" s="37"/>
      <c r="E410" s="34"/>
      <c r="F410" s="34"/>
      <c r="G410" s="34"/>
      <c r="H410" s="38"/>
      <c r="I410" s="38"/>
      <c r="J410" s="38"/>
      <c r="K410" s="38"/>
    </row>
    <row r="411" spans="1:11" ht="15.75" customHeight="1">
      <c r="A411" s="37"/>
      <c r="B411" s="37"/>
      <c r="D411" s="37"/>
      <c r="E411" s="34"/>
      <c r="F411" s="34"/>
      <c r="G411" s="34"/>
      <c r="H411" s="38"/>
      <c r="I411" s="38"/>
      <c r="J411" s="38"/>
      <c r="K411" s="38"/>
    </row>
    <row r="412" spans="1:11" ht="15.75" customHeight="1">
      <c r="A412" s="37"/>
      <c r="B412" s="37"/>
      <c r="D412" s="37"/>
      <c r="E412" s="34"/>
      <c r="F412" s="34"/>
      <c r="G412" s="34"/>
      <c r="H412" s="38"/>
      <c r="I412" s="38"/>
      <c r="J412" s="38"/>
      <c r="K412" s="38"/>
    </row>
    <row r="413" spans="1:11" ht="15.75" customHeight="1">
      <c r="A413" s="37"/>
      <c r="B413" s="37"/>
      <c r="D413" s="37"/>
      <c r="E413" s="34"/>
      <c r="F413" s="34"/>
      <c r="G413" s="34"/>
      <c r="H413" s="38"/>
      <c r="I413" s="38"/>
      <c r="J413" s="38"/>
      <c r="K413" s="38"/>
    </row>
    <row r="414" spans="1:11" ht="15.75" customHeight="1">
      <c r="A414" s="37"/>
      <c r="B414" s="37"/>
      <c r="D414" s="37"/>
      <c r="E414" s="34"/>
      <c r="F414" s="34"/>
      <c r="G414" s="34"/>
      <c r="H414" s="38"/>
      <c r="I414" s="38"/>
      <c r="J414" s="38"/>
      <c r="K414" s="38"/>
    </row>
    <row r="415" spans="1:11" ht="15.75" customHeight="1">
      <c r="A415" s="37"/>
      <c r="B415" s="37"/>
      <c r="D415" s="37"/>
      <c r="E415" s="34"/>
      <c r="F415" s="34"/>
      <c r="G415" s="34"/>
      <c r="H415" s="38"/>
      <c r="I415" s="38"/>
      <c r="J415" s="38"/>
      <c r="K415" s="38"/>
    </row>
    <row r="416" spans="1:11" ht="15.75" customHeight="1">
      <c r="A416" s="37"/>
      <c r="B416" s="37"/>
      <c r="D416" s="37"/>
      <c r="E416" s="34"/>
      <c r="F416" s="34"/>
      <c r="G416" s="34"/>
      <c r="H416" s="38"/>
      <c r="I416" s="38"/>
      <c r="J416" s="38"/>
      <c r="K416" s="38"/>
    </row>
    <row r="417" spans="1:11" ht="15.75" customHeight="1">
      <c r="A417" s="37"/>
      <c r="B417" s="37"/>
      <c r="D417" s="37"/>
      <c r="E417" s="34"/>
      <c r="F417" s="34"/>
      <c r="G417" s="34"/>
      <c r="H417" s="38"/>
      <c r="I417" s="38"/>
      <c r="J417" s="38"/>
      <c r="K417" s="38"/>
    </row>
    <row r="418" spans="1:11" ht="15.75" customHeight="1">
      <c r="A418" s="37"/>
      <c r="B418" s="37"/>
      <c r="D418" s="37"/>
      <c r="E418" s="34"/>
      <c r="F418" s="34"/>
      <c r="G418" s="34"/>
      <c r="H418" s="38"/>
      <c r="I418" s="38"/>
      <c r="J418" s="38"/>
      <c r="K418" s="38"/>
    </row>
    <row r="419" spans="1:11" ht="15.75" customHeight="1">
      <c r="A419" s="37"/>
      <c r="B419" s="37"/>
      <c r="D419" s="37"/>
      <c r="E419" s="34"/>
      <c r="F419" s="34"/>
      <c r="G419" s="34"/>
      <c r="H419" s="38"/>
      <c r="I419" s="38"/>
      <c r="J419" s="38"/>
      <c r="K419" s="38"/>
    </row>
    <row r="420" spans="1:11" ht="15.75" customHeight="1">
      <c r="A420" s="37"/>
      <c r="B420" s="37"/>
      <c r="D420" s="37"/>
      <c r="E420" s="34"/>
      <c r="F420" s="34"/>
      <c r="G420" s="34"/>
      <c r="H420" s="38"/>
      <c r="I420" s="38"/>
      <c r="J420" s="38"/>
      <c r="K420" s="38"/>
    </row>
    <row r="421" spans="1:11" ht="15.75" customHeight="1">
      <c r="A421" s="37"/>
      <c r="B421" s="37"/>
      <c r="D421" s="37"/>
      <c r="E421" s="34"/>
      <c r="F421" s="34"/>
      <c r="G421" s="34"/>
      <c r="H421" s="38"/>
      <c r="I421" s="38"/>
      <c r="J421" s="38"/>
      <c r="K421" s="38"/>
    </row>
    <row r="422" spans="1:11" ht="15.75" customHeight="1">
      <c r="A422" s="37"/>
      <c r="B422" s="37"/>
      <c r="D422" s="37"/>
      <c r="E422" s="34"/>
      <c r="F422" s="34"/>
      <c r="G422" s="34"/>
      <c r="H422" s="38"/>
      <c r="I422" s="38"/>
      <c r="J422" s="38"/>
      <c r="K422" s="38"/>
    </row>
    <row r="423" spans="1:11" ht="15.75" customHeight="1">
      <c r="A423" s="37"/>
      <c r="B423" s="37"/>
      <c r="D423" s="37"/>
      <c r="E423" s="34"/>
      <c r="F423" s="34"/>
      <c r="G423" s="34"/>
      <c r="H423" s="38"/>
      <c r="I423" s="38"/>
      <c r="J423" s="38"/>
      <c r="K423" s="38"/>
    </row>
    <row r="424" spans="1:11" ht="15.75" customHeight="1">
      <c r="A424" s="37"/>
      <c r="B424" s="37"/>
      <c r="D424" s="37"/>
      <c r="E424" s="34"/>
      <c r="F424" s="34"/>
      <c r="G424" s="34"/>
      <c r="H424" s="38"/>
      <c r="I424" s="38"/>
      <c r="J424" s="38"/>
      <c r="K424" s="38"/>
    </row>
    <row r="425" spans="1:11" ht="15.75" customHeight="1">
      <c r="A425" s="37"/>
      <c r="B425" s="37"/>
      <c r="D425" s="37"/>
      <c r="E425" s="34"/>
      <c r="F425" s="34"/>
      <c r="G425" s="34"/>
      <c r="H425" s="38"/>
      <c r="I425" s="38"/>
      <c r="J425" s="38"/>
      <c r="K425" s="38"/>
    </row>
    <row r="426" spans="1:11" ht="15.75" customHeight="1">
      <c r="A426" s="37"/>
      <c r="B426" s="37"/>
      <c r="D426" s="37"/>
      <c r="E426" s="34"/>
      <c r="F426" s="34"/>
      <c r="G426" s="34"/>
      <c r="H426" s="38"/>
      <c r="I426" s="38"/>
      <c r="J426" s="38"/>
      <c r="K426" s="38"/>
    </row>
    <row r="427" spans="1:11" ht="15.75" customHeight="1">
      <c r="A427" s="37"/>
      <c r="B427" s="37"/>
      <c r="D427" s="37"/>
      <c r="E427" s="34"/>
      <c r="F427" s="34"/>
      <c r="G427" s="34"/>
      <c r="H427" s="38"/>
      <c r="I427" s="38"/>
      <c r="J427" s="38"/>
      <c r="K427" s="38"/>
    </row>
    <row r="428" spans="1:11" ht="15.75" customHeight="1">
      <c r="A428" s="37"/>
      <c r="B428" s="37"/>
      <c r="D428" s="37"/>
      <c r="E428" s="34"/>
      <c r="F428" s="34"/>
      <c r="G428" s="34"/>
      <c r="H428" s="38"/>
      <c r="I428" s="38"/>
      <c r="J428" s="38"/>
      <c r="K428" s="38"/>
    </row>
    <row r="429" spans="1:11" ht="15.75" customHeight="1">
      <c r="A429" s="37"/>
      <c r="B429" s="37"/>
      <c r="D429" s="37"/>
      <c r="E429" s="34"/>
      <c r="F429" s="34"/>
      <c r="G429" s="34"/>
      <c r="H429" s="38"/>
      <c r="I429" s="38"/>
      <c r="J429" s="38"/>
      <c r="K429" s="38"/>
    </row>
    <row r="430" spans="1:11" ht="15.75" customHeight="1">
      <c r="A430" s="37"/>
      <c r="B430" s="37"/>
      <c r="D430" s="37"/>
      <c r="E430" s="34"/>
      <c r="F430" s="34"/>
      <c r="G430" s="34"/>
      <c r="H430" s="38"/>
      <c r="I430" s="38"/>
      <c r="J430" s="38"/>
      <c r="K430" s="38"/>
    </row>
    <row r="431" spans="1:11" ht="15.75" customHeight="1">
      <c r="A431" s="37"/>
      <c r="B431" s="37"/>
      <c r="D431" s="37"/>
      <c r="E431" s="34"/>
      <c r="F431" s="34"/>
      <c r="G431" s="34"/>
      <c r="H431" s="38"/>
      <c r="I431" s="38"/>
      <c r="J431" s="38"/>
      <c r="K431" s="38"/>
    </row>
    <row r="432" spans="1:11" ht="15.75" customHeight="1">
      <c r="A432" s="37"/>
      <c r="B432" s="37"/>
      <c r="D432" s="37"/>
      <c r="E432" s="34"/>
      <c r="F432" s="34"/>
      <c r="G432" s="34"/>
      <c r="H432" s="38"/>
      <c r="I432" s="38"/>
      <c r="J432" s="38"/>
      <c r="K432" s="38"/>
    </row>
    <row r="433" spans="1:11" ht="15.75" customHeight="1">
      <c r="A433" s="37"/>
      <c r="B433" s="37"/>
      <c r="D433" s="37"/>
      <c r="E433" s="34"/>
      <c r="F433" s="34"/>
      <c r="G433" s="34"/>
      <c r="H433" s="38"/>
      <c r="I433" s="38"/>
      <c r="J433" s="38"/>
      <c r="K433" s="38"/>
    </row>
    <row r="434" spans="1:11" ht="15.75" customHeight="1">
      <c r="A434" s="37"/>
      <c r="B434" s="37"/>
      <c r="D434" s="37"/>
      <c r="E434" s="34"/>
      <c r="F434" s="34"/>
      <c r="G434" s="34"/>
      <c r="H434" s="38"/>
      <c r="I434" s="38"/>
      <c r="J434" s="38"/>
      <c r="K434" s="38"/>
    </row>
    <row r="435" spans="1:11" ht="15.75" customHeight="1">
      <c r="A435" s="37"/>
      <c r="B435" s="37"/>
      <c r="D435" s="37"/>
      <c r="E435" s="34"/>
      <c r="F435" s="34"/>
      <c r="G435" s="34"/>
      <c r="H435" s="38"/>
      <c r="I435" s="38"/>
      <c r="J435" s="38"/>
      <c r="K435" s="38"/>
    </row>
    <row r="436" spans="1:11" ht="15.75" customHeight="1">
      <c r="A436" s="37"/>
      <c r="B436" s="37"/>
      <c r="D436" s="37"/>
      <c r="E436" s="34"/>
      <c r="F436" s="34"/>
      <c r="G436" s="34"/>
      <c r="H436" s="38"/>
      <c r="I436" s="38"/>
      <c r="J436" s="38"/>
      <c r="K436" s="38"/>
    </row>
    <row r="437" spans="1:11" ht="15.75" customHeight="1">
      <c r="A437" s="37"/>
      <c r="B437" s="37"/>
      <c r="D437" s="37"/>
      <c r="E437" s="34"/>
      <c r="F437" s="34"/>
      <c r="G437" s="34"/>
      <c r="H437" s="38"/>
      <c r="I437" s="38"/>
      <c r="J437" s="38"/>
      <c r="K437" s="38"/>
    </row>
    <row r="438" spans="1:11" ht="15.75" customHeight="1">
      <c r="A438" s="37"/>
      <c r="B438" s="37"/>
      <c r="D438" s="37"/>
      <c r="E438" s="34"/>
      <c r="F438" s="34"/>
      <c r="G438" s="34"/>
      <c r="H438" s="38"/>
      <c r="I438" s="38"/>
      <c r="J438" s="38"/>
      <c r="K438" s="38"/>
    </row>
    <row r="439" spans="1:11" ht="15.75" customHeight="1">
      <c r="A439" s="37"/>
      <c r="B439" s="37"/>
      <c r="D439" s="37"/>
      <c r="E439" s="34"/>
      <c r="F439" s="34"/>
      <c r="G439" s="34"/>
      <c r="H439" s="38"/>
      <c r="I439" s="38"/>
      <c r="J439" s="38"/>
      <c r="K439" s="38"/>
    </row>
    <row r="440" spans="1:11" ht="15.75" customHeight="1">
      <c r="A440" s="37"/>
      <c r="B440" s="37"/>
      <c r="D440" s="37"/>
      <c r="E440" s="34"/>
      <c r="F440" s="34"/>
      <c r="G440" s="34"/>
      <c r="H440" s="38"/>
      <c r="I440" s="38"/>
      <c r="J440" s="38"/>
      <c r="K440" s="38"/>
    </row>
    <row r="441" spans="1:11" ht="15.75" customHeight="1">
      <c r="A441" s="37"/>
      <c r="B441" s="37"/>
      <c r="D441" s="37"/>
      <c r="E441" s="34"/>
      <c r="F441" s="34"/>
      <c r="G441" s="34"/>
      <c r="H441" s="38"/>
      <c r="I441" s="38"/>
      <c r="J441" s="38"/>
      <c r="K441" s="38"/>
    </row>
    <row r="442" spans="1:11" ht="15.75" customHeight="1">
      <c r="A442" s="37"/>
      <c r="B442" s="37"/>
      <c r="D442" s="37"/>
      <c r="E442" s="34"/>
      <c r="F442" s="34"/>
      <c r="G442" s="34"/>
      <c r="H442" s="38"/>
      <c r="I442" s="38"/>
      <c r="J442" s="38"/>
      <c r="K442" s="38"/>
    </row>
    <row r="443" spans="1:11" ht="15.75" customHeight="1">
      <c r="A443" s="37"/>
      <c r="B443" s="37"/>
      <c r="D443" s="37"/>
      <c r="E443" s="34"/>
      <c r="F443" s="34"/>
      <c r="G443" s="34"/>
      <c r="H443" s="38"/>
      <c r="I443" s="38"/>
      <c r="J443" s="38"/>
      <c r="K443" s="38"/>
    </row>
    <row r="444" spans="1:11" ht="15.75" customHeight="1">
      <c r="A444" s="37"/>
      <c r="B444" s="37"/>
      <c r="D444" s="37"/>
      <c r="E444" s="34"/>
      <c r="F444" s="34"/>
      <c r="G444" s="34"/>
      <c r="H444" s="38"/>
      <c r="I444" s="38"/>
      <c r="J444" s="38"/>
      <c r="K444" s="38"/>
    </row>
    <row r="445" spans="1:11" ht="15.75" customHeight="1">
      <c r="A445" s="37"/>
      <c r="B445" s="37"/>
      <c r="D445" s="37"/>
      <c r="E445" s="34"/>
      <c r="F445" s="34"/>
      <c r="G445" s="34"/>
      <c r="H445" s="38"/>
      <c r="I445" s="38"/>
      <c r="J445" s="38"/>
      <c r="K445" s="38"/>
    </row>
    <row r="446" spans="1:11" ht="15.75" customHeight="1">
      <c r="A446" s="37"/>
      <c r="B446" s="37"/>
      <c r="D446" s="37"/>
      <c r="E446" s="34"/>
      <c r="F446" s="34"/>
      <c r="G446" s="34"/>
      <c r="H446" s="38"/>
      <c r="I446" s="38"/>
      <c r="J446" s="38"/>
      <c r="K446" s="38"/>
    </row>
    <row r="447" spans="1:11" ht="15.75" customHeight="1">
      <c r="A447" s="37"/>
      <c r="B447" s="37"/>
      <c r="D447" s="37"/>
      <c r="E447" s="34"/>
      <c r="F447" s="34"/>
      <c r="G447" s="34"/>
      <c r="H447" s="38"/>
      <c r="I447" s="38"/>
      <c r="J447" s="38"/>
      <c r="K447" s="38"/>
    </row>
    <row r="448" spans="1:11" ht="15.75" customHeight="1">
      <c r="A448" s="37"/>
      <c r="B448" s="37"/>
      <c r="D448" s="37"/>
      <c r="E448" s="34"/>
      <c r="F448" s="34"/>
      <c r="G448" s="34"/>
      <c r="H448" s="38"/>
      <c r="I448" s="38"/>
      <c r="J448" s="38"/>
      <c r="K448" s="38"/>
    </row>
    <row r="449" spans="1:11" ht="15.75" customHeight="1">
      <c r="A449" s="37"/>
      <c r="B449" s="37"/>
      <c r="D449" s="37"/>
      <c r="E449" s="34"/>
      <c r="F449" s="34"/>
      <c r="G449" s="34"/>
      <c r="H449" s="38"/>
      <c r="I449" s="38"/>
      <c r="J449" s="38"/>
      <c r="K449" s="38"/>
    </row>
    <row r="450" spans="1:11" ht="15.75" customHeight="1">
      <c r="A450" s="37"/>
      <c r="B450" s="37"/>
      <c r="D450" s="37"/>
      <c r="E450" s="34"/>
      <c r="F450" s="34"/>
      <c r="G450" s="34"/>
      <c r="H450" s="38"/>
      <c r="I450" s="38"/>
      <c r="J450" s="38"/>
      <c r="K450" s="38"/>
    </row>
    <row r="451" spans="1:11" ht="15.75" customHeight="1">
      <c r="A451" s="37"/>
      <c r="B451" s="37"/>
      <c r="D451" s="37"/>
      <c r="E451" s="34"/>
      <c r="F451" s="34"/>
      <c r="G451" s="34"/>
      <c r="H451" s="38"/>
      <c r="I451" s="38"/>
      <c r="J451" s="38"/>
      <c r="K451" s="38"/>
    </row>
    <row r="452" spans="1:11" ht="15.75" customHeight="1">
      <c r="A452" s="37"/>
      <c r="B452" s="37"/>
      <c r="D452" s="37"/>
      <c r="E452" s="34"/>
      <c r="F452" s="34"/>
      <c r="G452" s="34"/>
      <c r="H452" s="38"/>
      <c r="I452" s="38"/>
      <c r="J452" s="38"/>
      <c r="K452" s="38"/>
    </row>
    <row r="453" spans="1:11" ht="15.75" customHeight="1">
      <c r="A453" s="37"/>
      <c r="B453" s="37"/>
      <c r="D453" s="37"/>
      <c r="E453" s="34"/>
      <c r="F453" s="34"/>
      <c r="G453" s="34"/>
      <c r="H453" s="38"/>
      <c r="I453" s="38"/>
      <c r="J453" s="38"/>
      <c r="K453" s="38"/>
    </row>
    <row r="454" spans="1:11" ht="15.75" customHeight="1">
      <c r="A454" s="37"/>
      <c r="B454" s="37"/>
      <c r="D454" s="37"/>
      <c r="E454" s="34"/>
      <c r="F454" s="34"/>
      <c r="G454" s="34"/>
      <c r="H454" s="38"/>
      <c r="I454" s="38"/>
      <c r="J454" s="38"/>
      <c r="K454" s="38"/>
    </row>
    <row r="455" spans="1:11" ht="15.75" customHeight="1">
      <c r="A455" s="37"/>
      <c r="B455" s="37"/>
      <c r="D455" s="37"/>
      <c r="E455" s="34"/>
      <c r="F455" s="34"/>
      <c r="G455" s="34"/>
      <c r="H455" s="38"/>
      <c r="I455" s="38"/>
      <c r="J455" s="38"/>
      <c r="K455" s="38"/>
    </row>
    <row r="456" spans="1:11" ht="15.75" customHeight="1">
      <c r="A456" s="37"/>
      <c r="B456" s="37"/>
      <c r="D456" s="37"/>
      <c r="E456" s="34"/>
      <c r="F456" s="34"/>
      <c r="G456" s="34"/>
      <c r="H456" s="38"/>
      <c r="I456" s="38"/>
      <c r="J456" s="38"/>
      <c r="K456" s="38"/>
    </row>
    <row r="457" spans="1:11" ht="15.75" customHeight="1">
      <c r="A457" s="37"/>
      <c r="B457" s="37"/>
      <c r="D457" s="37"/>
      <c r="E457" s="34"/>
      <c r="F457" s="34"/>
      <c r="G457" s="34"/>
      <c r="H457" s="38"/>
      <c r="I457" s="38"/>
      <c r="J457" s="38"/>
      <c r="K457" s="38"/>
    </row>
    <row r="458" spans="1:11" ht="15.75" customHeight="1">
      <c r="A458" s="37"/>
      <c r="B458" s="37"/>
      <c r="D458" s="37"/>
      <c r="E458" s="34"/>
      <c r="F458" s="34"/>
      <c r="G458" s="34"/>
      <c r="H458" s="38"/>
      <c r="I458" s="38"/>
      <c r="J458" s="38"/>
      <c r="K458" s="38"/>
    </row>
    <row r="459" spans="1:11" ht="15.75" customHeight="1">
      <c r="A459" s="37"/>
      <c r="B459" s="37"/>
      <c r="D459" s="37"/>
      <c r="E459" s="34"/>
      <c r="F459" s="34"/>
      <c r="G459" s="34"/>
      <c r="H459" s="38"/>
      <c r="I459" s="38"/>
      <c r="J459" s="38"/>
      <c r="K459" s="38"/>
    </row>
    <row r="460" spans="1:11" ht="15.75" customHeight="1">
      <c r="A460" s="37"/>
      <c r="B460" s="37"/>
      <c r="D460" s="37"/>
      <c r="E460" s="34"/>
      <c r="F460" s="34"/>
      <c r="G460" s="34"/>
      <c r="H460" s="38"/>
      <c r="I460" s="38"/>
      <c r="J460" s="38"/>
      <c r="K460" s="38"/>
    </row>
    <row r="461" spans="1:11" ht="15.75" customHeight="1">
      <c r="A461" s="37"/>
      <c r="B461" s="37"/>
      <c r="D461" s="37"/>
      <c r="E461" s="34"/>
      <c r="F461" s="34"/>
      <c r="G461" s="34"/>
      <c r="H461" s="38"/>
      <c r="I461" s="38"/>
      <c r="J461" s="38"/>
      <c r="K461" s="38"/>
    </row>
    <row r="462" spans="1:11" ht="15.75" customHeight="1">
      <c r="A462" s="37"/>
      <c r="B462" s="37"/>
      <c r="D462" s="37"/>
      <c r="E462" s="34"/>
      <c r="F462" s="34"/>
      <c r="G462" s="34"/>
      <c r="H462" s="38"/>
      <c r="I462" s="38"/>
      <c r="J462" s="38"/>
      <c r="K462" s="38"/>
    </row>
    <row r="463" spans="1:11" ht="15.75" customHeight="1">
      <c r="A463" s="37"/>
      <c r="B463" s="37"/>
      <c r="D463" s="37"/>
      <c r="E463" s="34"/>
      <c r="F463" s="34"/>
      <c r="G463" s="34"/>
      <c r="H463" s="38"/>
      <c r="I463" s="38"/>
      <c r="J463" s="38"/>
      <c r="K463" s="38"/>
    </row>
    <row r="464" spans="1:11" ht="15.75" customHeight="1">
      <c r="A464" s="37"/>
      <c r="B464" s="37"/>
      <c r="D464" s="37"/>
      <c r="E464" s="34"/>
      <c r="F464" s="34"/>
      <c r="G464" s="34"/>
      <c r="H464" s="38"/>
      <c r="I464" s="38"/>
      <c r="J464" s="38"/>
      <c r="K464" s="38"/>
    </row>
    <row r="465" spans="1:11" ht="15.75" customHeight="1">
      <c r="A465" s="37"/>
      <c r="B465" s="37"/>
      <c r="D465" s="37"/>
      <c r="E465" s="34"/>
      <c r="F465" s="34"/>
      <c r="G465" s="34"/>
      <c r="H465" s="38"/>
      <c r="I465" s="38"/>
      <c r="J465" s="38"/>
      <c r="K465" s="38"/>
    </row>
    <row r="466" spans="1:11" ht="15.75" customHeight="1">
      <c r="A466" s="37"/>
      <c r="B466" s="37"/>
      <c r="D466" s="37"/>
      <c r="E466" s="34"/>
      <c r="F466" s="34"/>
      <c r="G466" s="34"/>
      <c r="H466" s="38"/>
      <c r="I466" s="38"/>
      <c r="J466" s="38"/>
      <c r="K466" s="38"/>
    </row>
    <row r="467" spans="1:11" ht="15.75" customHeight="1">
      <c r="A467" s="37"/>
      <c r="B467" s="37"/>
      <c r="D467" s="37"/>
      <c r="E467" s="34"/>
      <c r="F467" s="34"/>
      <c r="G467" s="34"/>
      <c r="H467" s="38"/>
      <c r="I467" s="38"/>
      <c r="J467" s="38"/>
      <c r="K467" s="38"/>
    </row>
    <row r="468" spans="1:11" ht="15.75" customHeight="1">
      <c r="A468" s="37"/>
      <c r="B468" s="37"/>
      <c r="D468" s="37"/>
      <c r="E468" s="34"/>
      <c r="F468" s="34"/>
      <c r="G468" s="34"/>
      <c r="H468" s="38"/>
      <c r="I468" s="38"/>
      <c r="J468" s="38"/>
      <c r="K468" s="38"/>
    </row>
    <row r="469" spans="1:11" ht="15.75" customHeight="1">
      <c r="A469" s="37"/>
      <c r="B469" s="37"/>
      <c r="D469" s="37"/>
      <c r="E469" s="34"/>
      <c r="F469" s="34"/>
      <c r="G469" s="34"/>
      <c r="H469" s="38"/>
      <c r="I469" s="38"/>
      <c r="J469" s="38"/>
      <c r="K469" s="38"/>
    </row>
    <row r="470" spans="1:11" ht="15.75" customHeight="1">
      <c r="A470" s="37"/>
      <c r="B470" s="37"/>
      <c r="D470" s="37"/>
      <c r="E470" s="34"/>
      <c r="F470" s="34"/>
      <c r="G470" s="34"/>
      <c r="H470" s="38"/>
      <c r="I470" s="38"/>
      <c r="J470" s="38"/>
      <c r="K470" s="38"/>
    </row>
    <row r="471" spans="1:11" ht="15.75" customHeight="1">
      <c r="A471" s="37"/>
      <c r="B471" s="37"/>
      <c r="D471" s="37"/>
      <c r="E471" s="34"/>
      <c r="F471" s="34"/>
      <c r="G471" s="34"/>
      <c r="H471" s="38"/>
      <c r="I471" s="38"/>
      <c r="J471" s="38"/>
      <c r="K471" s="38"/>
    </row>
    <row r="472" spans="1:11" ht="15.75" customHeight="1">
      <c r="A472" s="37"/>
      <c r="B472" s="37"/>
      <c r="D472" s="37"/>
      <c r="E472" s="34"/>
      <c r="F472" s="34"/>
      <c r="G472" s="34"/>
      <c r="H472" s="38"/>
      <c r="I472" s="38"/>
      <c r="J472" s="38"/>
      <c r="K472" s="38"/>
    </row>
    <row r="473" spans="1:11" ht="15.75" customHeight="1">
      <c r="A473" s="37"/>
      <c r="B473" s="37"/>
      <c r="D473" s="37"/>
      <c r="E473" s="34"/>
      <c r="F473" s="34"/>
      <c r="G473" s="34"/>
      <c r="H473" s="38"/>
      <c r="I473" s="38"/>
      <c r="J473" s="38"/>
      <c r="K473" s="38"/>
    </row>
    <row r="474" spans="1:11" ht="15.75" customHeight="1">
      <c r="A474" s="37"/>
      <c r="B474" s="37"/>
      <c r="D474" s="37"/>
      <c r="E474" s="34"/>
      <c r="F474" s="34"/>
      <c r="G474" s="34"/>
      <c r="H474" s="38"/>
      <c r="I474" s="38"/>
      <c r="J474" s="38"/>
      <c r="K474" s="38"/>
    </row>
    <row r="475" spans="1:11" ht="15.75" customHeight="1">
      <c r="A475" s="37"/>
      <c r="B475" s="37"/>
      <c r="D475" s="37"/>
      <c r="E475" s="34"/>
      <c r="F475" s="34"/>
      <c r="G475" s="34"/>
      <c r="H475" s="38"/>
      <c r="I475" s="38"/>
      <c r="J475" s="38"/>
      <c r="K475" s="38"/>
    </row>
    <row r="476" spans="1:11" ht="15.75" customHeight="1">
      <c r="A476" s="37"/>
      <c r="B476" s="37"/>
      <c r="D476" s="37"/>
      <c r="E476" s="34"/>
      <c r="F476" s="34"/>
      <c r="G476" s="34"/>
      <c r="H476" s="38"/>
      <c r="I476" s="38"/>
      <c r="J476" s="38"/>
      <c r="K476" s="38"/>
    </row>
    <row r="477" spans="1:11" ht="15.75" customHeight="1">
      <c r="A477" s="37"/>
      <c r="B477" s="37"/>
      <c r="D477" s="37"/>
      <c r="E477" s="34"/>
      <c r="F477" s="34"/>
      <c r="G477" s="34"/>
      <c r="H477" s="38"/>
      <c r="I477" s="38"/>
      <c r="J477" s="38"/>
      <c r="K477" s="38"/>
    </row>
    <row r="478" spans="1:11" ht="15.75" customHeight="1">
      <c r="A478" s="37"/>
      <c r="B478" s="37"/>
      <c r="D478" s="37"/>
      <c r="E478" s="34"/>
      <c r="F478" s="34"/>
      <c r="G478" s="34"/>
      <c r="H478" s="38"/>
      <c r="I478" s="38"/>
      <c r="J478" s="38"/>
      <c r="K478" s="38"/>
    </row>
    <row r="479" spans="1:11" ht="15.75" customHeight="1">
      <c r="A479" s="37"/>
      <c r="B479" s="37"/>
      <c r="D479" s="37"/>
      <c r="E479" s="34"/>
      <c r="F479" s="34"/>
      <c r="G479" s="34"/>
      <c r="H479" s="38"/>
      <c r="I479" s="38"/>
      <c r="J479" s="38"/>
      <c r="K479" s="38"/>
    </row>
    <row r="480" spans="1:11" ht="15.75" customHeight="1">
      <c r="A480" s="37"/>
      <c r="B480" s="37"/>
      <c r="D480" s="37"/>
      <c r="E480" s="34"/>
      <c r="F480" s="34"/>
      <c r="G480" s="34"/>
      <c r="H480" s="38"/>
      <c r="I480" s="38"/>
      <c r="J480" s="38"/>
      <c r="K480" s="38"/>
    </row>
    <row r="481" spans="1:11" ht="15.75" customHeight="1">
      <c r="A481" s="37"/>
      <c r="B481" s="37"/>
      <c r="D481" s="37"/>
      <c r="E481" s="34"/>
      <c r="F481" s="34"/>
      <c r="G481" s="34"/>
      <c r="H481" s="38"/>
      <c r="I481" s="38"/>
      <c r="J481" s="38"/>
      <c r="K481" s="38"/>
    </row>
    <row r="482" spans="1:11" ht="15.75" customHeight="1">
      <c r="A482" s="37"/>
      <c r="B482" s="37"/>
      <c r="D482" s="37"/>
      <c r="E482" s="34"/>
      <c r="F482" s="34"/>
      <c r="G482" s="34"/>
      <c r="H482" s="38"/>
      <c r="I482" s="38"/>
      <c r="J482" s="38"/>
      <c r="K482" s="38"/>
    </row>
    <row r="483" spans="1:11" ht="15.75" customHeight="1">
      <c r="A483" s="37"/>
      <c r="B483" s="37"/>
      <c r="D483" s="37"/>
      <c r="E483" s="34"/>
      <c r="F483" s="34"/>
      <c r="G483" s="34"/>
      <c r="H483" s="38"/>
      <c r="I483" s="38"/>
      <c r="J483" s="38"/>
      <c r="K483" s="38"/>
    </row>
    <row r="484" spans="1:11" ht="15.75" customHeight="1">
      <c r="A484" s="37"/>
      <c r="B484" s="37"/>
      <c r="D484" s="37"/>
      <c r="E484" s="34"/>
      <c r="F484" s="34"/>
      <c r="G484" s="34"/>
      <c r="H484" s="38"/>
      <c r="I484" s="38"/>
      <c r="J484" s="38"/>
      <c r="K484" s="38"/>
    </row>
    <row r="485" spans="1:11" ht="15.75" customHeight="1">
      <c r="A485" s="37"/>
      <c r="B485" s="37"/>
      <c r="D485" s="37"/>
      <c r="E485" s="34"/>
      <c r="F485" s="34"/>
      <c r="G485" s="34"/>
      <c r="H485" s="38"/>
      <c r="I485" s="38"/>
      <c r="J485" s="38"/>
      <c r="K485" s="38"/>
    </row>
    <row r="486" spans="1:11" ht="15.75" customHeight="1">
      <c r="A486" s="37"/>
      <c r="B486" s="37"/>
      <c r="D486" s="37"/>
      <c r="E486" s="34"/>
      <c r="F486" s="34"/>
      <c r="G486" s="34"/>
      <c r="H486" s="38"/>
      <c r="I486" s="38"/>
      <c r="J486" s="38"/>
      <c r="K486" s="38"/>
    </row>
    <row r="487" spans="1:11" ht="15.75" customHeight="1">
      <c r="A487" s="37"/>
      <c r="B487" s="37"/>
      <c r="D487" s="37"/>
      <c r="E487" s="34"/>
      <c r="F487" s="34"/>
      <c r="G487" s="34"/>
      <c r="H487" s="38"/>
      <c r="I487" s="38"/>
      <c r="J487" s="38"/>
      <c r="K487" s="38"/>
    </row>
    <row r="488" spans="1:11" ht="15.75" customHeight="1">
      <c r="A488" s="37"/>
      <c r="B488" s="37"/>
      <c r="D488" s="37"/>
      <c r="E488" s="34"/>
      <c r="F488" s="34"/>
      <c r="G488" s="34"/>
      <c r="H488" s="38"/>
      <c r="I488" s="38"/>
      <c r="J488" s="38"/>
      <c r="K488" s="38"/>
    </row>
    <row r="489" spans="1:11" ht="15.75" customHeight="1">
      <c r="A489" s="37"/>
      <c r="B489" s="37"/>
      <c r="D489" s="37"/>
      <c r="E489" s="34"/>
      <c r="F489" s="34"/>
      <c r="G489" s="34"/>
      <c r="H489" s="38"/>
      <c r="I489" s="38"/>
      <c r="J489" s="38"/>
      <c r="K489" s="38"/>
    </row>
    <row r="490" spans="1:11" ht="15.75" customHeight="1">
      <c r="A490" s="37"/>
      <c r="B490" s="37"/>
      <c r="D490" s="37"/>
      <c r="E490" s="34"/>
      <c r="F490" s="34"/>
      <c r="G490" s="34"/>
      <c r="H490" s="38"/>
      <c r="I490" s="38"/>
      <c r="J490" s="38"/>
      <c r="K490" s="38"/>
    </row>
    <row r="491" spans="1:11" ht="15.75" customHeight="1">
      <c r="A491" s="37"/>
      <c r="B491" s="37"/>
      <c r="D491" s="37"/>
      <c r="E491" s="34"/>
      <c r="F491" s="34"/>
      <c r="G491" s="34"/>
      <c r="H491" s="38"/>
      <c r="I491" s="38"/>
      <c r="J491" s="38"/>
      <c r="K491" s="38"/>
    </row>
    <row r="492" spans="1:11" ht="15.75" customHeight="1">
      <c r="A492" s="37"/>
      <c r="B492" s="37"/>
      <c r="D492" s="37"/>
      <c r="E492" s="34"/>
      <c r="F492" s="34"/>
      <c r="G492" s="34"/>
      <c r="H492" s="38"/>
      <c r="I492" s="38"/>
      <c r="J492" s="38"/>
      <c r="K492" s="38"/>
    </row>
    <row r="493" spans="1:11" ht="15.75" customHeight="1">
      <c r="A493" s="37"/>
      <c r="B493" s="37"/>
      <c r="D493" s="37"/>
      <c r="E493" s="34"/>
      <c r="F493" s="34"/>
      <c r="G493" s="34"/>
      <c r="H493" s="38"/>
      <c r="I493" s="38"/>
      <c r="J493" s="38"/>
      <c r="K493" s="38"/>
    </row>
    <row r="494" spans="1:11" ht="15.75" customHeight="1">
      <c r="A494" s="37"/>
      <c r="B494" s="37"/>
      <c r="D494" s="37"/>
      <c r="E494" s="34"/>
      <c r="F494" s="34"/>
      <c r="G494" s="34"/>
      <c r="H494" s="38"/>
      <c r="I494" s="38"/>
      <c r="J494" s="38"/>
      <c r="K494" s="38"/>
    </row>
    <row r="495" spans="1:11" ht="15.75" customHeight="1">
      <c r="A495" s="37"/>
      <c r="B495" s="37"/>
      <c r="D495" s="37"/>
      <c r="E495" s="34"/>
      <c r="F495" s="34"/>
      <c r="G495" s="34"/>
      <c r="H495" s="38"/>
      <c r="I495" s="38"/>
      <c r="J495" s="38"/>
      <c r="K495" s="38"/>
    </row>
    <row r="496" spans="1:11" ht="15.75" customHeight="1">
      <c r="A496" s="37"/>
      <c r="B496" s="37"/>
      <c r="D496" s="37"/>
      <c r="E496" s="34"/>
      <c r="F496" s="34"/>
      <c r="G496" s="34"/>
      <c r="H496" s="38"/>
      <c r="I496" s="38"/>
      <c r="J496" s="38"/>
      <c r="K496" s="38"/>
    </row>
    <row r="497" spans="1:11" ht="15.75" customHeight="1">
      <c r="A497" s="37"/>
      <c r="B497" s="37"/>
      <c r="D497" s="37"/>
      <c r="E497" s="34"/>
      <c r="F497" s="34"/>
      <c r="G497" s="34"/>
      <c r="H497" s="38"/>
      <c r="I497" s="38"/>
      <c r="J497" s="38"/>
      <c r="K497" s="38"/>
    </row>
    <row r="498" spans="1:11" ht="15.75" customHeight="1">
      <c r="A498" s="37"/>
      <c r="B498" s="37"/>
      <c r="D498" s="37"/>
      <c r="E498" s="34"/>
      <c r="F498" s="34"/>
      <c r="G498" s="34"/>
      <c r="H498" s="38"/>
      <c r="I498" s="38"/>
      <c r="J498" s="38"/>
      <c r="K498" s="38"/>
    </row>
    <row r="499" spans="1:11" ht="15.75" customHeight="1">
      <c r="A499" s="37"/>
      <c r="B499" s="37"/>
      <c r="D499" s="37"/>
      <c r="E499" s="34"/>
      <c r="F499" s="34"/>
      <c r="G499" s="34"/>
      <c r="H499" s="38"/>
      <c r="I499" s="38"/>
      <c r="J499" s="38"/>
      <c r="K499" s="38"/>
    </row>
    <row r="500" spans="1:11" ht="15.75" customHeight="1">
      <c r="A500" s="37"/>
      <c r="B500" s="37"/>
      <c r="D500" s="37"/>
      <c r="E500" s="34"/>
      <c r="F500" s="34"/>
      <c r="G500" s="34"/>
      <c r="H500" s="38"/>
      <c r="I500" s="38"/>
      <c r="J500" s="38"/>
      <c r="K500" s="38"/>
    </row>
    <row r="501" spans="1:11" ht="15.75" customHeight="1">
      <c r="A501" s="37"/>
      <c r="B501" s="37"/>
      <c r="D501" s="37"/>
      <c r="E501" s="34"/>
      <c r="F501" s="34"/>
      <c r="G501" s="34"/>
      <c r="H501" s="38"/>
      <c r="I501" s="38"/>
      <c r="J501" s="38"/>
      <c r="K501" s="38"/>
    </row>
    <row r="502" spans="1:11" ht="15.75" customHeight="1">
      <c r="A502" s="37"/>
      <c r="B502" s="37"/>
      <c r="D502" s="37"/>
      <c r="E502" s="34"/>
      <c r="F502" s="34"/>
      <c r="G502" s="34"/>
      <c r="H502" s="38"/>
      <c r="I502" s="38"/>
      <c r="J502" s="38"/>
      <c r="K502" s="38"/>
    </row>
    <row r="503" spans="1:11" ht="15.75" customHeight="1">
      <c r="A503" s="37"/>
      <c r="B503" s="37"/>
      <c r="D503" s="37"/>
      <c r="E503" s="34"/>
      <c r="F503" s="34"/>
      <c r="G503" s="34"/>
      <c r="H503" s="38"/>
      <c r="I503" s="38"/>
      <c r="J503" s="38"/>
      <c r="K503" s="38"/>
    </row>
    <row r="504" spans="1:11" ht="15.75" customHeight="1">
      <c r="A504" s="37"/>
      <c r="B504" s="37"/>
      <c r="D504" s="37"/>
      <c r="E504" s="34"/>
      <c r="F504" s="34"/>
      <c r="G504" s="34"/>
      <c r="H504" s="38"/>
      <c r="I504" s="38"/>
      <c r="J504" s="38"/>
      <c r="K504" s="38"/>
    </row>
    <row r="505" spans="1:11" ht="15.75" customHeight="1">
      <c r="A505" s="37"/>
      <c r="B505" s="37"/>
      <c r="D505" s="37"/>
      <c r="E505" s="34"/>
      <c r="F505" s="34"/>
      <c r="G505" s="34"/>
      <c r="H505" s="38"/>
      <c r="I505" s="38"/>
      <c r="J505" s="38"/>
      <c r="K505" s="38"/>
    </row>
    <row r="506" spans="1:11" ht="15.75" customHeight="1">
      <c r="A506" s="37"/>
      <c r="B506" s="37"/>
      <c r="D506" s="37"/>
      <c r="E506" s="34"/>
      <c r="F506" s="34"/>
      <c r="G506" s="34"/>
      <c r="H506" s="38"/>
      <c r="I506" s="38"/>
      <c r="J506" s="38"/>
      <c r="K506" s="38"/>
    </row>
    <row r="507" spans="1:11" ht="15.75" customHeight="1">
      <c r="A507" s="37"/>
      <c r="B507" s="37"/>
      <c r="D507" s="37"/>
      <c r="E507" s="34"/>
      <c r="F507" s="34"/>
      <c r="G507" s="34"/>
      <c r="H507" s="38"/>
      <c r="I507" s="38"/>
      <c r="J507" s="38"/>
      <c r="K507" s="38"/>
    </row>
    <row r="508" spans="1:11" ht="15.75" customHeight="1">
      <c r="A508" s="37"/>
      <c r="B508" s="37"/>
      <c r="D508" s="37"/>
      <c r="E508" s="34"/>
      <c r="F508" s="34"/>
      <c r="G508" s="34"/>
      <c r="H508" s="38"/>
      <c r="I508" s="38"/>
      <c r="J508" s="38"/>
      <c r="K508" s="38"/>
    </row>
    <row r="509" spans="1:11" ht="15.75" customHeight="1">
      <c r="A509" s="37"/>
      <c r="B509" s="37"/>
      <c r="D509" s="37"/>
      <c r="E509" s="34"/>
      <c r="F509" s="34"/>
      <c r="G509" s="34"/>
      <c r="H509" s="38"/>
      <c r="I509" s="38"/>
      <c r="J509" s="38"/>
      <c r="K509" s="38"/>
    </row>
    <row r="510" spans="1:11" ht="15.75" customHeight="1">
      <c r="A510" s="37"/>
      <c r="B510" s="37"/>
      <c r="D510" s="37"/>
      <c r="E510" s="34"/>
      <c r="F510" s="34"/>
      <c r="G510" s="34"/>
      <c r="H510" s="38"/>
      <c r="I510" s="38"/>
      <c r="J510" s="38"/>
      <c r="K510" s="38"/>
    </row>
    <row r="511" spans="1:11" ht="15.75" customHeight="1">
      <c r="A511" s="37"/>
      <c r="B511" s="37"/>
      <c r="D511" s="37"/>
      <c r="E511" s="34"/>
      <c r="F511" s="34"/>
      <c r="G511" s="34"/>
      <c r="H511" s="38"/>
      <c r="I511" s="38"/>
      <c r="J511" s="38"/>
      <c r="K511" s="38"/>
    </row>
    <row r="512" spans="1:11" ht="15.75" customHeight="1">
      <c r="A512" s="37"/>
      <c r="B512" s="37"/>
      <c r="D512" s="37"/>
      <c r="E512" s="34"/>
      <c r="F512" s="34"/>
      <c r="G512" s="34"/>
      <c r="H512" s="38"/>
      <c r="I512" s="38"/>
      <c r="J512" s="38"/>
      <c r="K512" s="38"/>
    </row>
    <row r="513" spans="1:11" ht="15.75" customHeight="1">
      <c r="A513" s="37"/>
      <c r="B513" s="37"/>
      <c r="D513" s="37"/>
      <c r="E513" s="34"/>
      <c r="F513" s="34"/>
      <c r="G513" s="34"/>
      <c r="H513" s="38"/>
      <c r="I513" s="38"/>
      <c r="J513" s="38"/>
      <c r="K513" s="38"/>
    </row>
    <row r="514" spans="1:11" ht="15.75" customHeight="1">
      <c r="A514" s="37"/>
      <c r="B514" s="37"/>
      <c r="D514" s="37"/>
      <c r="E514" s="34"/>
      <c r="F514" s="34"/>
      <c r="G514" s="34"/>
      <c r="H514" s="38"/>
      <c r="I514" s="38"/>
      <c r="J514" s="38"/>
      <c r="K514" s="38"/>
    </row>
    <row r="515" spans="1:11" ht="15.75" customHeight="1">
      <c r="A515" s="37"/>
      <c r="B515" s="37"/>
      <c r="D515" s="37"/>
      <c r="E515" s="34"/>
      <c r="F515" s="34"/>
      <c r="G515" s="34"/>
      <c r="H515" s="38"/>
      <c r="I515" s="38"/>
      <c r="J515" s="38"/>
      <c r="K515" s="38"/>
    </row>
    <row r="516" spans="1:11" ht="15.75" customHeight="1">
      <c r="A516" s="37"/>
      <c r="B516" s="37"/>
      <c r="D516" s="37"/>
      <c r="E516" s="34"/>
      <c r="F516" s="34"/>
      <c r="G516" s="34"/>
      <c r="H516" s="38"/>
      <c r="I516" s="38"/>
      <c r="J516" s="38"/>
      <c r="K516" s="38"/>
    </row>
    <row r="517" spans="1:11" ht="15.75" customHeight="1">
      <c r="A517" s="37"/>
      <c r="B517" s="37"/>
      <c r="D517" s="37"/>
      <c r="E517" s="34"/>
      <c r="F517" s="34"/>
      <c r="G517" s="34"/>
      <c r="H517" s="38"/>
      <c r="I517" s="38"/>
      <c r="J517" s="38"/>
      <c r="K517" s="38"/>
    </row>
    <row r="518" spans="1:11" ht="15.75" customHeight="1">
      <c r="A518" s="37"/>
      <c r="B518" s="37"/>
      <c r="D518" s="37"/>
      <c r="E518" s="34"/>
      <c r="F518" s="34"/>
      <c r="G518" s="34"/>
      <c r="H518" s="38"/>
      <c r="I518" s="38"/>
      <c r="J518" s="38"/>
      <c r="K518" s="38"/>
    </row>
    <row r="519" spans="1:11" ht="15.75" customHeight="1">
      <c r="A519" s="37"/>
      <c r="B519" s="37"/>
      <c r="D519" s="37"/>
      <c r="E519" s="34"/>
      <c r="F519" s="34"/>
      <c r="G519" s="34"/>
      <c r="H519" s="38"/>
      <c r="I519" s="38"/>
      <c r="J519" s="38"/>
      <c r="K519" s="38"/>
    </row>
    <row r="520" spans="1:11" ht="15.75" customHeight="1">
      <c r="A520" s="37"/>
      <c r="B520" s="37"/>
      <c r="D520" s="37"/>
      <c r="E520" s="34"/>
      <c r="F520" s="34"/>
      <c r="G520" s="34"/>
      <c r="H520" s="38"/>
      <c r="I520" s="38"/>
      <c r="J520" s="38"/>
      <c r="K520" s="38"/>
    </row>
    <row r="521" spans="1:11" ht="15.75" customHeight="1">
      <c r="A521" s="37"/>
      <c r="B521" s="37"/>
      <c r="D521" s="37"/>
      <c r="E521" s="34"/>
      <c r="F521" s="34"/>
      <c r="G521" s="34"/>
      <c r="H521" s="38"/>
      <c r="I521" s="38"/>
      <c r="J521" s="38"/>
      <c r="K521" s="38"/>
    </row>
    <row r="522" spans="1:11" ht="15.75" customHeight="1">
      <c r="A522" s="37"/>
      <c r="B522" s="37"/>
      <c r="D522" s="37"/>
      <c r="E522" s="34"/>
      <c r="F522" s="34"/>
      <c r="G522" s="34"/>
      <c r="H522" s="38"/>
      <c r="I522" s="38"/>
      <c r="J522" s="38"/>
      <c r="K522" s="38"/>
    </row>
    <row r="523" spans="1:11" ht="15.75" customHeight="1">
      <c r="A523" s="37"/>
      <c r="B523" s="37"/>
      <c r="D523" s="37"/>
      <c r="E523" s="34"/>
      <c r="F523" s="34"/>
      <c r="G523" s="34"/>
      <c r="H523" s="38"/>
      <c r="I523" s="38"/>
      <c r="J523" s="38"/>
      <c r="K523" s="38"/>
    </row>
    <row r="524" spans="1:11" ht="15.75" customHeight="1">
      <c r="A524" s="37"/>
      <c r="B524" s="37"/>
      <c r="D524" s="37"/>
      <c r="E524" s="34"/>
      <c r="F524" s="34"/>
      <c r="G524" s="34"/>
      <c r="H524" s="38"/>
      <c r="I524" s="38"/>
      <c r="J524" s="38"/>
      <c r="K524" s="38"/>
    </row>
    <row r="525" spans="1:11" ht="15.75" customHeight="1">
      <c r="A525" s="37"/>
      <c r="B525" s="37"/>
      <c r="D525" s="37"/>
      <c r="E525" s="34"/>
      <c r="F525" s="34"/>
      <c r="G525" s="34"/>
      <c r="H525" s="38"/>
      <c r="I525" s="38"/>
      <c r="J525" s="38"/>
      <c r="K525" s="38"/>
    </row>
    <row r="526" spans="1:11" ht="15.75" customHeight="1">
      <c r="A526" s="37"/>
      <c r="B526" s="37"/>
      <c r="D526" s="37"/>
      <c r="E526" s="34"/>
      <c r="F526" s="34"/>
      <c r="G526" s="34"/>
      <c r="H526" s="38"/>
      <c r="I526" s="38"/>
      <c r="J526" s="38"/>
      <c r="K526" s="38"/>
    </row>
    <row r="527" spans="1:11" ht="15.75" customHeight="1">
      <c r="A527" s="37"/>
      <c r="B527" s="37"/>
      <c r="D527" s="37"/>
      <c r="E527" s="34"/>
      <c r="F527" s="34"/>
      <c r="G527" s="34"/>
      <c r="H527" s="38"/>
      <c r="I527" s="38"/>
      <c r="J527" s="38"/>
      <c r="K527" s="38"/>
    </row>
    <row r="528" spans="1:11" ht="15.75" customHeight="1">
      <c r="A528" s="37"/>
      <c r="B528" s="37"/>
      <c r="D528" s="37"/>
      <c r="E528" s="34"/>
      <c r="F528" s="34"/>
      <c r="G528" s="34"/>
      <c r="H528" s="38"/>
      <c r="I528" s="38"/>
      <c r="J528" s="38"/>
      <c r="K528" s="38"/>
    </row>
    <row r="529" spans="1:11" ht="15.75" customHeight="1">
      <c r="A529" s="37"/>
      <c r="B529" s="37"/>
      <c r="D529" s="37"/>
      <c r="E529" s="34"/>
      <c r="F529" s="34"/>
      <c r="G529" s="34"/>
      <c r="H529" s="38"/>
      <c r="I529" s="38"/>
      <c r="J529" s="38"/>
      <c r="K529" s="38"/>
    </row>
    <row r="530" spans="1:11" ht="15.75" customHeight="1">
      <c r="A530" s="37"/>
      <c r="B530" s="37"/>
      <c r="D530" s="37"/>
      <c r="E530" s="34"/>
      <c r="F530" s="34"/>
      <c r="G530" s="34"/>
      <c r="H530" s="38"/>
      <c r="I530" s="38"/>
      <c r="J530" s="38"/>
      <c r="K530" s="38"/>
    </row>
    <row r="531" spans="1:11" ht="15.75" customHeight="1">
      <c r="A531" s="37"/>
      <c r="B531" s="37"/>
      <c r="D531" s="37"/>
      <c r="E531" s="34"/>
      <c r="F531" s="34"/>
      <c r="G531" s="34"/>
      <c r="H531" s="38"/>
      <c r="I531" s="38"/>
      <c r="J531" s="38"/>
      <c r="K531" s="38"/>
    </row>
    <row r="532" spans="1:11" ht="15.75" customHeight="1">
      <c r="A532" s="37"/>
      <c r="B532" s="37"/>
      <c r="D532" s="37"/>
      <c r="E532" s="34"/>
      <c r="F532" s="34"/>
      <c r="G532" s="34"/>
      <c r="H532" s="38"/>
      <c r="I532" s="38"/>
      <c r="J532" s="38"/>
      <c r="K532" s="38"/>
    </row>
    <row r="533" spans="1:11" ht="15.75" customHeight="1">
      <c r="A533" s="37"/>
      <c r="B533" s="37"/>
      <c r="D533" s="37"/>
      <c r="E533" s="34"/>
      <c r="F533" s="34"/>
      <c r="G533" s="34"/>
      <c r="H533" s="38"/>
      <c r="I533" s="38"/>
      <c r="J533" s="38"/>
      <c r="K533" s="38"/>
    </row>
    <row r="534" spans="1:11" ht="15.75" customHeight="1">
      <c r="A534" s="37"/>
      <c r="B534" s="37"/>
      <c r="D534" s="37"/>
      <c r="E534" s="34"/>
      <c r="F534" s="34"/>
      <c r="G534" s="34"/>
      <c r="H534" s="38"/>
      <c r="I534" s="38"/>
      <c r="J534" s="38"/>
      <c r="K534" s="38"/>
    </row>
    <row r="535" spans="1:11" ht="15.75" customHeight="1">
      <c r="A535" s="37"/>
      <c r="B535" s="37"/>
      <c r="D535" s="37"/>
      <c r="E535" s="34"/>
      <c r="F535" s="34"/>
      <c r="G535" s="34"/>
      <c r="H535" s="38"/>
      <c r="I535" s="38"/>
      <c r="J535" s="38"/>
      <c r="K535" s="38"/>
    </row>
    <row r="536" spans="1:11" ht="15.75" customHeight="1">
      <c r="A536" s="37"/>
      <c r="B536" s="37"/>
      <c r="D536" s="37"/>
      <c r="E536" s="34"/>
      <c r="F536" s="34"/>
      <c r="G536" s="34"/>
      <c r="H536" s="38"/>
      <c r="I536" s="38"/>
      <c r="J536" s="38"/>
      <c r="K536" s="38"/>
    </row>
    <row r="537" spans="1:11" ht="15.75" customHeight="1">
      <c r="A537" s="37"/>
      <c r="B537" s="37"/>
      <c r="D537" s="37"/>
      <c r="E537" s="34"/>
      <c r="F537" s="34"/>
      <c r="G537" s="34"/>
      <c r="H537" s="38"/>
      <c r="I537" s="38"/>
      <c r="J537" s="38"/>
      <c r="K537" s="38"/>
    </row>
    <row r="538" spans="1:11" ht="15.75" customHeight="1">
      <c r="A538" s="37"/>
      <c r="B538" s="37"/>
      <c r="D538" s="37"/>
      <c r="E538" s="34"/>
      <c r="F538" s="34"/>
      <c r="G538" s="34"/>
      <c r="H538" s="38"/>
      <c r="I538" s="38"/>
      <c r="J538" s="38"/>
      <c r="K538" s="38"/>
    </row>
    <row r="539" spans="1:11" ht="15.75" customHeight="1">
      <c r="A539" s="37"/>
      <c r="B539" s="37"/>
      <c r="D539" s="37"/>
      <c r="E539" s="34"/>
      <c r="F539" s="34"/>
      <c r="G539" s="34"/>
      <c r="H539" s="38"/>
      <c r="I539" s="38"/>
      <c r="J539" s="38"/>
      <c r="K539" s="38"/>
    </row>
    <row r="540" spans="1:11" ht="15.75" customHeight="1">
      <c r="A540" s="37"/>
      <c r="B540" s="37"/>
      <c r="D540" s="37"/>
      <c r="E540" s="34"/>
      <c r="F540" s="34"/>
      <c r="G540" s="34"/>
      <c r="H540" s="38"/>
      <c r="I540" s="38"/>
      <c r="J540" s="38"/>
      <c r="K540" s="38"/>
    </row>
    <row r="541" spans="1:11" ht="15.75" customHeight="1">
      <c r="A541" s="37"/>
      <c r="B541" s="37"/>
      <c r="D541" s="37"/>
      <c r="E541" s="34"/>
      <c r="F541" s="34"/>
      <c r="G541" s="34"/>
      <c r="H541" s="38"/>
      <c r="I541" s="38"/>
      <c r="J541" s="38"/>
      <c r="K541" s="38"/>
    </row>
    <row r="542" spans="1:11" ht="15.75" customHeight="1">
      <c r="A542" s="37"/>
      <c r="B542" s="37"/>
      <c r="D542" s="37"/>
      <c r="E542" s="34"/>
      <c r="F542" s="34"/>
      <c r="G542" s="34"/>
      <c r="H542" s="38"/>
      <c r="I542" s="38"/>
      <c r="J542" s="38"/>
      <c r="K542" s="38"/>
    </row>
    <row r="543" spans="1:11" ht="15.75" customHeight="1">
      <c r="A543" s="37"/>
      <c r="B543" s="37"/>
      <c r="D543" s="37"/>
      <c r="E543" s="34"/>
      <c r="F543" s="34"/>
      <c r="G543" s="34"/>
      <c r="H543" s="38"/>
      <c r="I543" s="38"/>
      <c r="J543" s="38"/>
      <c r="K543" s="38"/>
    </row>
    <row r="544" spans="1:11" ht="15.75" customHeight="1">
      <c r="A544" s="37"/>
      <c r="B544" s="37"/>
      <c r="D544" s="37"/>
      <c r="E544" s="34"/>
      <c r="F544" s="34"/>
      <c r="G544" s="34"/>
      <c r="H544" s="38"/>
      <c r="I544" s="38"/>
      <c r="J544" s="38"/>
      <c r="K544" s="38"/>
    </row>
    <row r="545" spans="1:11" ht="15.75" customHeight="1">
      <c r="A545" s="37"/>
      <c r="B545" s="37"/>
      <c r="D545" s="37"/>
      <c r="E545" s="34"/>
      <c r="F545" s="34"/>
      <c r="G545" s="34"/>
      <c r="H545" s="38"/>
      <c r="I545" s="38"/>
      <c r="J545" s="38"/>
      <c r="K545" s="38"/>
    </row>
    <row r="546" spans="1:11" ht="15.75" customHeight="1">
      <c r="A546" s="37"/>
      <c r="B546" s="37"/>
      <c r="D546" s="37"/>
      <c r="E546" s="34"/>
      <c r="F546" s="34"/>
      <c r="G546" s="34"/>
      <c r="H546" s="38"/>
      <c r="I546" s="38"/>
      <c r="J546" s="38"/>
      <c r="K546" s="38"/>
    </row>
    <row r="547" spans="1:11" ht="15.75" customHeight="1">
      <c r="A547" s="37"/>
      <c r="B547" s="37"/>
      <c r="D547" s="37"/>
      <c r="E547" s="34"/>
      <c r="F547" s="34"/>
      <c r="G547" s="34"/>
      <c r="H547" s="38"/>
      <c r="I547" s="38"/>
      <c r="J547" s="38"/>
      <c r="K547" s="38"/>
    </row>
    <row r="548" spans="1:11" ht="15.75" customHeight="1">
      <c r="A548" s="37"/>
      <c r="B548" s="37"/>
      <c r="D548" s="37"/>
      <c r="E548" s="34"/>
      <c r="F548" s="34"/>
      <c r="G548" s="34"/>
      <c r="H548" s="38"/>
      <c r="I548" s="38"/>
      <c r="J548" s="38"/>
      <c r="K548" s="38"/>
    </row>
    <row r="549" spans="1:11" ht="15.75" customHeight="1">
      <c r="A549" s="37"/>
      <c r="B549" s="37"/>
      <c r="D549" s="37"/>
      <c r="E549" s="34"/>
      <c r="F549" s="34"/>
      <c r="G549" s="34"/>
      <c r="H549" s="38"/>
      <c r="I549" s="38"/>
      <c r="J549" s="38"/>
      <c r="K549" s="38"/>
    </row>
    <row r="550" spans="1:11" ht="15.75" customHeight="1">
      <c r="A550" s="37"/>
      <c r="B550" s="37"/>
      <c r="D550" s="37"/>
      <c r="E550" s="34"/>
      <c r="F550" s="34"/>
      <c r="G550" s="34"/>
      <c r="H550" s="38"/>
      <c r="I550" s="38"/>
      <c r="J550" s="38"/>
      <c r="K550" s="38"/>
    </row>
    <row r="551" spans="1:11" ht="15.75" customHeight="1">
      <c r="A551" s="37"/>
      <c r="B551" s="37"/>
      <c r="D551" s="37"/>
      <c r="E551" s="34"/>
      <c r="F551" s="34"/>
      <c r="G551" s="34"/>
      <c r="H551" s="38"/>
      <c r="I551" s="38"/>
      <c r="J551" s="38"/>
      <c r="K551" s="38"/>
    </row>
    <row r="552" spans="1:11" ht="15.75" customHeight="1">
      <c r="A552" s="37"/>
      <c r="B552" s="37"/>
      <c r="D552" s="37"/>
      <c r="E552" s="34"/>
      <c r="F552" s="34"/>
      <c r="G552" s="34"/>
      <c r="H552" s="38"/>
      <c r="I552" s="38"/>
      <c r="J552" s="38"/>
      <c r="K552" s="38"/>
    </row>
    <row r="553" spans="1:11" ht="15.75" customHeight="1">
      <c r="A553" s="37"/>
      <c r="B553" s="37"/>
      <c r="D553" s="37"/>
      <c r="E553" s="34"/>
      <c r="F553" s="34"/>
      <c r="G553" s="34"/>
      <c r="H553" s="38"/>
      <c r="I553" s="38"/>
      <c r="J553" s="38"/>
      <c r="K553" s="38"/>
    </row>
    <row r="554" spans="1:11" ht="15.75" customHeight="1">
      <c r="A554" s="37"/>
      <c r="B554" s="37"/>
      <c r="D554" s="37"/>
      <c r="E554" s="34"/>
      <c r="F554" s="34"/>
      <c r="G554" s="34"/>
      <c r="H554" s="38"/>
      <c r="I554" s="38"/>
      <c r="J554" s="38"/>
      <c r="K554" s="38"/>
    </row>
    <row r="555" spans="1:11" ht="15.75" customHeight="1">
      <c r="A555" s="37"/>
      <c r="B555" s="37"/>
      <c r="D555" s="37"/>
      <c r="E555" s="34"/>
      <c r="F555" s="34"/>
      <c r="G555" s="34"/>
      <c r="H555" s="38"/>
      <c r="I555" s="38"/>
      <c r="J555" s="38"/>
      <c r="K555" s="38"/>
    </row>
    <row r="556" spans="1:11" ht="15.75" customHeight="1">
      <c r="A556" s="37"/>
      <c r="B556" s="37"/>
      <c r="D556" s="37"/>
      <c r="E556" s="34"/>
      <c r="F556" s="34"/>
      <c r="G556" s="34"/>
      <c r="H556" s="38"/>
      <c r="I556" s="38"/>
      <c r="J556" s="38"/>
      <c r="K556" s="38"/>
    </row>
    <row r="557" spans="1:11" ht="15.75" customHeight="1">
      <c r="A557" s="37"/>
      <c r="B557" s="37"/>
      <c r="D557" s="37"/>
      <c r="E557" s="34"/>
      <c r="F557" s="34"/>
      <c r="G557" s="34"/>
      <c r="H557" s="38"/>
      <c r="I557" s="38"/>
      <c r="J557" s="38"/>
      <c r="K557" s="38"/>
    </row>
    <row r="558" spans="1:11" ht="15.75" customHeight="1">
      <c r="A558" s="37"/>
      <c r="B558" s="37"/>
      <c r="D558" s="37"/>
      <c r="E558" s="34"/>
      <c r="F558" s="34"/>
      <c r="G558" s="34"/>
      <c r="H558" s="38"/>
      <c r="I558" s="38"/>
      <c r="J558" s="38"/>
      <c r="K558" s="38"/>
    </row>
    <row r="559" spans="1:11" ht="15.75" customHeight="1">
      <c r="A559" s="37"/>
      <c r="B559" s="37"/>
      <c r="D559" s="37"/>
      <c r="E559" s="34"/>
      <c r="F559" s="34"/>
      <c r="G559" s="34"/>
      <c r="H559" s="38"/>
      <c r="I559" s="38"/>
      <c r="J559" s="38"/>
      <c r="K559" s="38"/>
    </row>
    <row r="560" spans="1:11" ht="15.75" customHeight="1">
      <c r="A560" s="37"/>
      <c r="B560" s="37"/>
      <c r="D560" s="37"/>
      <c r="E560" s="34"/>
      <c r="F560" s="34"/>
      <c r="G560" s="34"/>
      <c r="H560" s="38"/>
      <c r="I560" s="38"/>
      <c r="J560" s="38"/>
      <c r="K560" s="38"/>
    </row>
    <row r="561" spans="1:11" ht="15.75" customHeight="1">
      <c r="A561" s="37"/>
      <c r="B561" s="37"/>
      <c r="D561" s="37"/>
      <c r="E561" s="34"/>
      <c r="F561" s="34"/>
      <c r="G561" s="34"/>
      <c r="H561" s="38"/>
      <c r="I561" s="38"/>
      <c r="J561" s="38"/>
      <c r="K561" s="38"/>
    </row>
    <row r="562" spans="1:11" ht="15.75" customHeight="1">
      <c r="A562" s="37"/>
      <c r="B562" s="37"/>
      <c r="D562" s="37"/>
      <c r="E562" s="34"/>
      <c r="F562" s="34"/>
      <c r="G562" s="34"/>
      <c r="H562" s="38"/>
      <c r="I562" s="38"/>
      <c r="J562" s="38"/>
      <c r="K562" s="38"/>
    </row>
    <row r="563" spans="1:11" ht="15.75" customHeight="1">
      <c r="A563" s="37"/>
      <c r="B563" s="37"/>
      <c r="D563" s="37"/>
      <c r="E563" s="34"/>
      <c r="F563" s="34"/>
      <c r="G563" s="34"/>
      <c r="H563" s="38"/>
      <c r="I563" s="38"/>
      <c r="J563" s="38"/>
      <c r="K563" s="38"/>
    </row>
    <row r="564" spans="1:11" ht="15.75" customHeight="1">
      <c r="A564" s="37"/>
      <c r="B564" s="37"/>
      <c r="D564" s="37"/>
      <c r="E564" s="34"/>
      <c r="F564" s="34"/>
      <c r="G564" s="34"/>
      <c r="H564" s="38"/>
      <c r="I564" s="38"/>
      <c r="J564" s="38"/>
      <c r="K564" s="38"/>
    </row>
    <row r="565" spans="1:11" ht="15.75" customHeight="1">
      <c r="A565" s="37"/>
      <c r="B565" s="37"/>
      <c r="D565" s="37"/>
      <c r="E565" s="34"/>
      <c r="F565" s="34"/>
      <c r="G565" s="34"/>
      <c r="H565" s="38"/>
      <c r="I565" s="38"/>
      <c r="J565" s="38"/>
      <c r="K565" s="38"/>
    </row>
    <row r="566" spans="1:11" ht="15.75" customHeight="1">
      <c r="A566" s="37"/>
      <c r="B566" s="37"/>
      <c r="D566" s="37"/>
      <c r="E566" s="34"/>
      <c r="F566" s="34"/>
      <c r="G566" s="34"/>
      <c r="H566" s="38"/>
      <c r="I566" s="38"/>
      <c r="J566" s="38"/>
      <c r="K566" s="38"/>
    </row>
    <row r="567" spans="1:11" ht="15.75" customHeight="1">
      <c r="A567" s="37"/>
      <c r="B567" s="37"/>
      <c r="D567" s="37"/>
      <c r="E567" s="34"/>
      <c r="F567" s="34"/>
      <c r="G567" s="34"/>
      <c r="H567" s="38"/>
      <c r="I567" s="38"/>
      <c r="J567" s="38"/>
      <c r="K567" s="38"/>
    </row>
    <row r="568" spans="1:11" ht="15.75" customHeight="1">
      <c r="A568" s="37"/>
      <c r="B568" s="37"/>
      <c r="D568" s="37"/>
      <c r="E568" s="34"/>
      <c r="F568" s="34"/>
      <c r="G568" s="34"/>
      <c r="H568" s="38"/>
      <c r="I568" s="38"/>
      <c r="J568" s="38"/>
      <c r="K568" s="38"/>
    </row>
    <row r="569" spans="1:11" ht="15.75" customHeight="1">
      <c r="A569" s="37"/>
      <c r="B569" s="37"/>
      <c r="D569" s="37"/>
      <c r="E569" s="34"/>
      <c r="F569" s="34"/>
      <c r="G569" s="34"/>
      <c r="H569" s="38"/>
      <c r="I569" s="38"/>
      <c r="J569" s="38"/>
      <c r="K569" s="38"/>
    </row>
    <row r="570" spans="1:11" ht="15.75" customHeight="1">
      <c r="A570" s="37"/>
      <c r="B570" s="37"/>
      <c r="D570" s="37"/>
      <c r="E570" s="34"/>
      <c r="F570" s="34"/>
      <c r="G570" s="34"/>
      <c r="H570" s="38"/>
      <c r="I570" s="38"/>
      <c r="J570" s="38"/>
      <c r="K570" s="38"/>
    </row>
    <row r="571" spans="1:11" ht="15.75" customHeight="1">
      <c r="A571" s="37"/>
      <c r="B571" s="37"/>
      <c r="D571" s="37"/>
      <c r="E571" s="34"/>
      <c r="F571" s="34"/>
      <c r="G571" s="34"/>
      <c r="H571" s="38"/>
      <c r="I571" s="38"/>
      <c r="J571" s="38"/>
      <c r="K571" s="38"/>
    </row>
    <row r="572" spans="1:11" ht="15.75" customHeight="1">
      <c r="A572" s="37"/>
      <c r="B572" s="37"/>
      <c r="D572" s="37"/>
      <c r="E572" s="34"/>
      <c r="F572" s="34"/>
      <c r="G572" s="34"/>
      <c r="H572" s="38"/>
      <c r="I572" s="38"/>
      <c r="J572" s="38"/>
      <c r="K572" s="38"/>
    </row>
    <row r="573" spans="1:11" ht="15.75" customHeight="1">
      <c r="A573" s="37"/>
      <c r="B573" s="37"/>
      <c r="D573" s="37"/>
      <c r="E573" s="34"/>
      <c r="F573" s="34"/>
      <c r="G573" s="34"/>
      <c r="H573" s="38"/>
      <c r="I573" s="38"/>
      <c r="J573" s="38"/>
      <c r="K573" s="38"/>
    </row>
    <row r="574" spans="1:11" ht="15.75" customHeight="1">
      <c r="A574" s="37"/>
      <c r="B574" s="37"/>
      <c r="D574" s="37"/>
      <c r="E574" s="34"/>
      <c r="F574" s="34"/>
      <c r="G574" s="34"/>
      <c r="H574" s="38"/>
      <c r="I574" s="38"/>
      <c r="J574" s="38"/>
      <c r="K574" s="38"/>
    </row>
    <row r="575" spans="1:11" ht="15.75" customHeight="1">
      <c r="A575" s="37"/>
      <c r="B575" s="37"/>
      <c r="D575" s="37"/>
      <c r="E575" s="34"/>
      <c r="F575" s="34"/>
      <c r="G575" s="34"/>
      <c r="H575" s="38"/>
      <c r="I575" s="38"/>
      <c r="J575" s="38"/>
      <c r="K575" s="38"/>
    </row>
    <row r="576" spans="1:11" ht="15.75" customHeight="1">
      <c r="A576" s="37"/>
      <c r="B576" s="37"/>
      <c r="D576" s="37"/>
      <c r="E576" s="34"/>
      <c r="F576" s="34"/>
      <c r="G576" s="34"/>
      <c r="H576" s="38"/>
      <c r="I576" s="38"/>
      <c r="J576" s="38"/>
      <c r="K576" s="38"/>
    </row>
    <row r="577" spans="1:11" ht="15.75" customHeight="1">
      <c r="A577" s="37"/>
      <c r="B577" s="37"/>
      <c r="D577" s="37"/>
      <c r="E577" s="34"/>
      <c r="F577" s="34"/>
      <c r="G577" s="34"/>
      <c r="H577" s="38"/>
      <c r="I577" s="38"/>
      <c r="J577" s="38"/>
      <c r="K577" s="38"/>
    </row>
    <row r="578" spans="1:11" ht="15.75" customHeight="1">
      <c r="A578" s="37"/>
      <c r="B578" s="37"/>
      <c r="D578" s="37"/>
      <c r="E578" s="34"/>
      <c r="F578" s="34"/>
      <c r="G578" s="34"/>
      <c r="H578" s="38"/>
      <c r="I578" s="38"/>
      <c r="J578" s="38"/>
      <c r="K578" s="38"/>
    </row>
    <row r="579" spans="1:11" ht="15.75" customHeight="1">
      <c r="A579" s="37"/>
      <c r="B579" s="37"/>
      <c r="D579" s="37"/>
      <c r="E579" s="34"/>
      <c r="F579" s="34"/>
      <c r="G579" s="34"/>
      <c r="H579" s="38"/>
      <c r="I579" s="38"/>
      <c r="J579" s="38"/>
      <c r="K579" s="38"/>
    </row>
    <row r="580" spans="1:11" ht="15.75" customHeight="1">
      <c r="A580" s="37"/>
      <c r="B580" s="37"/>
      <c r="D580" s="37"/>
      <c r="E580" s="34"/>
      <c r="F580" s="34"/>
      <c r="G580" s="34"/>
      <c r="H580" s="38"/>
      <c r="I580" s="38"/>
      <c r="J580" s="38"/>
      <c r="K580" s="38"/>
    </row>
    <row r="581" spans="1:11" ht="15.75" customHeight="1">
      <c r="A581" s="37"/>
      <c r="B581" s="37"/>
      <c r="D581" s="37"/>
      <c r="E581" s="34"/>
      <c r="F581" s="34"/>
      <c r="G581" s="34"/>
      <c r="H581" s="38"/>
      <c r="I581" s="38"/>
      <c r="J581" s="38"/>
      <c r="K581" s="38"/>
    </row>
    <row r="582" spans="1:11" ht="15.75" customHeight="1">
      <c r="A582" s="37"/>
      <c r="B582" s="37"/>
      <c r="D582" s="37"/>
      <c r="E582" s="34"/>
      <c r="F582" s="34"/>
      <c r="G582" s="34"/>
      <c r="H582" s="38"/>
      <c r="I582" s="38"/>
      <c r="J582" s="38"/>
      <c r="K582" s="38"/>
    </row>
    <row r="583" spans="1:11" ht="15.75" customHeight="1">
      <c r="A583" s="37"/>
      <c r="B583" s="37"/>
      <c r="D583" s="37"/>
      <c r="E583" s="34"/>
      <c r="F583" s="34"/>
      <c r="G583" s="34"/>
      <c r="H583" s="38"/>
      <c r="I583" s="38"/>
      <c r="J583" s="38"/>
      <c r="K583" s="38"/>
    </row>
    <row r="584" spans="1:11" ht="15.75" customHeight="1">
      <c r="A584" s="37"/>
      <c r="B584" s="37"/>
      <c r="D584" s="37"/>
      <c r="E584" s="34"/>
      <c r="F584" s="34"/>
      <c r="G584" s="34"/>
      <c r="H584" s="38"/>
      <c r="I584" s="38"/>
      <c r="J584" s="38"/>
      <c r="K584" s="38"/>
    </row>
    <row r="585" spans="1:11" ht="15.75" customHeight="1">
      <c r="A585" s="37"/>
      <c r="B585" s="37"/>
      <c r="D585" s="37"/>
      <c r="E585" s="34"/>
      <c r="F585" s="34"/>
      <c r="G585" s="34"/>
      <c r="H585" s="38"/>
      <c r="I585" s="38"/>
      <c r="J585" s="38"/>
      <c r="K585" s="38"/>
    </row>
    <row r="586" spans="1:11" ht="15.75" customHeight="1">
      <c r="A586" s="37"/>
      <c r="B586" s="37"/>
      <c r="D586" s="37"/>
      <c r="E586" s="34"/>
      <c r="F586" s="34"/>
      <c r="G586" s="34"/>
      <c r="H586" s="38"/>
      <c r="I586" s="38"/>
      <c r="J586" s="38"/>
      <c r="K586" s="38"/>
    </row>
    <row r="587" spans="1:11" ht="15.75" customHeight="1">
      <c r="A587" s="37"/>
      <c r="B587" s="37"/>
      <c r="D587" s="37"/>
      <c r="E587" s="34"/>
      <c r="F587" s="34"/>
      <c r="G587" s="34"/>
      <c r="H587" s="38"/>
      <c r="I587" s="38"/>
      <c r="J587" s="38"/>
      <c r="K587" s="38"/>
    </row>
    <row r="588" spans="1:11" ht="15.75" customHeight="1">
      <c r="A588" s="37"/>
      <c r="B588" s="37"/>
      <c r="D588" s="37"/>
      <c r="E588" s="34"/>
      <c r="F588" s="34"/>
      <c r="G588" s="34"/>
      <c r="H588" s="38"/>
      <c r="I588" s="38"/>
      <c r="J588" s="38"/>
      <c r="K588" s="38"/>
    </row>
    <row r="589" spans="1:11" ht="15.75" customHeight="1">
      <c r="A589" s="37"/>
      <c r="B589" s="37"/>
      <c r="D589" s="37"/>
      <c r="E589" s="34"/>
      <c r="F589" s="34"/>
      <c r="G589" s="34"/>
      <c r="H589" s="38"/>
      <c r="I589" s="38"/>
      <c r="J589" s="38"/>
      <c r="K589" s="38"/>
    </row>
    <row r="590" spans="1:11" ht="15.75" customHeight="1">
      <c r="A590" s="37"/>
      <c r="B590" s="37"/>
      <c r="D590" s="37"/>
      <c r="E590" s="34"/>
      <c r="F590" s="34"/>
      <c r="G590" s="34"/>
      <c r="H590" s="38"/>
      <c r="I590" s="38"/>
      <c r="J590" s="38"/>
      <c r="K590" s="38"/>
    </row>
    <row r="591" spans="1:11" ht="15.75" customHeight="1">
      <c r="A591" s="37"/>
      <c r="B591" s="37"/>
      <c r="D591" s="37"/>
      <c r="E591" s="34"/>
      <c r="F591" s="34"/>
      <c r="G591" s="34"/>
      <c r="H591" s="38"/>
      <c r="I591" s="38"/>
      <c r="J591" s="38"/>
      <c r="K591" s="38"/>
    </row>
    <row r="592" spans="1:11" ht="15.75" customHeight="1">
      <c r="A592" s="37"/>
      <c r="B592" s="37"/>
      <c r="D592" s="37"/>
      <c r="E592" s="34"/>
      <c r="F592" s="34"/>
      <c r="G592" s="34"/>
      <c r="H592" s="38"/>
      <c r="I592" s="38"/>
      <c r="J592" s="38"/>
      <c r="K592" s="38"/>
    </row>
    <row r="593" spans="1:11" ht="15.75" customHeight="1">
      <c r="A593" s="37"/>
      <c r="B593" s="37"/>
      <c r="D593" s="37"/>
      <c r="E593" s="34"/>
      <c r="F593" s="34"/>
      <c r="G593" s="34"/>
      <c r="H593" s="38"/>
      <c r="I593" s="38"/>
      <c r="J593" s="38"/>
      <c r="K593" s="38"/>
    </row>
    <row r="594" spans="1:11" ht="15.75" customHeight="1">
      <c r="A594" s="37"/>
      <c r="B594" s="37"/>
      <c r="D594" s="37"/>
      <c r="E594" s="34"/>
      <c r="F594" s="34"/>
      <c r="G594" s="34"/>
      <c r="H594" s="38"/>
      <c r="I594" s="38"/>
      <c r="J594" s="38"/>
      <c r="K594" s="38"/>
    </row>
    <row r="595" spans="1:11" ht="15.75" customHeight="1">
      <c r="A595" s="37"/>
      <c r="B595" s="37"/>
      <c r="D595" s="37"/>
      <c r="E595" s="34"/>
      <c r="F595" s="34"/>
      <c r="G595" s="34"/>
      <c r="H595" s="38"/>
      <c r="I595" s="38"/>
      <c r="J595" s="38"/>
      <c r="K595" s="38"/>
    </row>
    <row r="596" spans="1:11" ht="15.75" customHeight="1">
      <c r="A596" s="37"/>
      <c r="B596" s="37"/>
      <c r="D596" s="37"/>
      <c r="E596" s="34"/>
      <c r="F596" s="34"/>
      <c r="G596" s="34"/>
      <c r="H596" s="38"/>
      <c r="I596" s="38"/>
      <c r="J596" s="38"/>
      <c r="K596" s="38"/>
    </row>
    <row r="597" spans="1:11" ht="15.75" customHeight="1">
      <c r="A597" s="37"/>
      <c r="B597" s="37"/>
      <c r="D597" s="37"/>
      <c r="E597" s="34"/>
      <c r="F597" s="34"/>
      <c r="G597" s="34"/>
      <c r="H597" s="38"/>
      <c r="I597" s="38"/>
      <c r="J597" s="38"/>
      <c r="K597" s="38"/>
    </row>
    <row r="598" spans="1:11" ht="15.75" customHeight="1">
      <c r="A598" s="37"/>
      <c r="B598" s="37"/>
      <c r="D598" s="37"/>
      <c r="E598" s="34"/>
      <c r="F598" s="34"/>
      <c r="G598" s="34"/>
      <c r="H598" s="38"/>
      <c r="I598" s="38"/>
      <c r="J598" s="38"/>
      <c r="K598" s="38"/>
    </row>
    <row r="599" spans="1:11" ht="15.75" customHeight="1">
      <c r="A599" s="37"/>
      <c r="B599" s="37"/>
      <c r="D599" s="37"/>
      <c r="E599" s="34"/>
      <c r="F599" s="34"/>
      <c r="G599" s="34"/>
      <c r="H599" s="38"/>
      <c r="I599" s="38"/>
      <c r="J599" s="38"/>
      <c r="K599" s="38"/>
    </row>
    <row r="600" spans="1:11" ht="15.75" customHeight="1">
      <c r="A600" s="37"/>
      <c r="B600" s="37"/>
      <c r="D600" s="37"/>
      <c r="E600" s="34"/>
      <c r="F600" s="34"/>
      <c r="G600" s="34"/>
      <c r="H600" s="38"/>
      <c r="I600" s="38"/>
      <c r="J600" s="38"/>
      <c r="K600" s="38"/>
    </row>
    <row r="601" spans="1:11" ht="15.75" customHeight="1">
      <c r="A601" s="37"/>
      <c r="B601" s="37"/>
      <c r="D601" s="37"/>
      <c r="E601" s="34"/>
      <c r="F601" s="34"/>
      <c r="G601" s="34"/>
      <c r="H601" s="38"/>
      <c r="I601" s="38"/>
      <c r="J601" s="38"/>
      <c r="K601" s="38"/>
    </row>
    <row r="602" spans="1:11" ht="15.75" customHeight="1">
      <c r="A602" s="37"/>
      <c r="B602" s="37"/>
      <c r="D602" s="37"/>
      <c r="E602" s="34"/>
      <c r="F602" s="34"/>
      <c r="G602" s="34"/>
      <c r="H602" s="38"/>
      <c r="I602" s="38"/>
      <c r="J602" s="38"/>
      <c r="K602" s="38"/>
    </row>
    <row r="603" spans="1:11" ht="15.75" customHeight="1">
      <c r="A603" s="37"/>
      <c r="B603" s="37"/>
      <c r="D603" s="37"/>
      <c r="E603" s="34"/>
      <c r="F603" s="34"/>
      <c r="G603" s="34"/>
      <c r="H603" s="38"/>
      <c r="I603" s="38"/>
      <c r="J603" s="38"/>
      <c r="K603" s="38"/>
    </row>
    <row r="604" spans="1:11" ht="15.75" customHeight="1">
      <c r="A604" s="37"/>
      <c r="B604" s="37"/>
      <c r="D604" s="37"/>
      <c r="E604" s="34"/>
      <c r="F604" s="34"/>
      <c r="G604" s="34"/>
      <c r="H604" s="38"/>
      <c r="I604" s="38"/>
      <c r="J604" s="38"/>
      <c r="K604" s="38"/>
    </row>
    <row r="605" spans="1:11" ht="15.75" customHeight="1">
      <c r="A605" s="37"/>
      <c r="B605" s="37"/>
      <c r="D605" s="37"/>
      <c r="E605" s="34"/>
      <c r="F605" s="34"/>
      <c r="G605" s="34"/>
      <c r="H605" s="38"/>
      <c r="I605" s="38"/>
      <c r="J605" s="38"/>
      <c r="K605" s="38"/>
    </row>
    <row r="606" spans="1:11" ht="15.75" customHeight="1">
      <c r="A606" s="37"/>
      <c r="B606" s="37"/>
      <c r="D606" s="37"/>
      <c r="E606" s="34"/>
      <c r="F606" s="34"/>
      <c r="G606" s="34"/>
      <c r="H606" s="38"/>
      <c r="I606" s="38"/>
      <c r="J606" s="38"/>
      <c r="K606" s="38"/>
    </row>
    <row r="607" spans="1:11" ht="15.75" customHeight="1">
      <c r="A607" s="37"/>
      <c r="B607" s="37"/>
      <c r="D607" s="37"/>
      <c r="E607" s="34"/>
      <c r="F607" s="34"/>
      <c r="G607" s="34"/>
      <c r="H607" s="38"/>
      <c r="I607" s="38"/>
      <c r="J607" s="38"/>
      <c r="K607" s="38"/>
    </row>
    <row r="608" spans="1:11" ht="15.75" customHeight="1">
      <c r="A608" s="37"/>
      <c r="B608" s="37"/>
      <c r="D608" s="37"/>
      <c r="E608" s="34"/>
      <c r="F608" s="34"/>
      <c r="G608" s="34"/>
      <c r="H608" s="38"/>
      <c r="I608" s="38"/>
      <c r="J608" s="38"/>
      <c r="K608" s="38"/>
    </row>
    <row r="609" spans="1:11" ht="15.75" customHeight="1">
      <c r="A609" s="37"/>
      <c r="B609" s="37"/>
      <c r="D609" s="37"/>
      <c r="E609" s="34"/>
      <c r="F609" s="34"/>
      <c r="G609" s="34"/>
      <c r="H609" s="38"/>
      <c r="I609" s="38"/>
      <c r="J609" s="38"/>
      <c r="K609" s="38"/>
    </row>
    <row r="610" spans="1:11" ht="15.75" customHeight="1">
      <c r="A610" s="37"/>
      <c r="B610" s="37"/>
      <c r="D610" s="37"/>
      <c r="E610" s="34"/>
      <c r="F610" s="34"/>
      <c r="G610" s="34"/>
      <c r="H610" s="38"/>
      <c r="I610" s="38"/>
      <c r="J610" s="38"/>
      <c r="K610" s="38"/>
    </row>
    <row r="611" spans="1:11" ht="15.75" customHeight="1">
      <c r="A611" s="37"/>
      <c r="B611" s="37"/>
      <c r="D611" s="37"/>
      <c r="E611" s="34"/>
      <c r="F611" s="34"/>
      <c r="G611" s="34"/>
      <c r="H611" s="38"/>
      <c r="I611" s="38"/>
      <c r="J611" s="38"/>
      <c r="K611" s="38"/>
    </row>
    <row r="612" spans="1:11" ht="15.75" customHeight="1">
      <c r="A612" s="37"/>
      <c r="B612" s="37"/>
      <c r="D612" s="37"/>
      <c r="E612" s="34"/>
      <c r="F612" s="34"/>
      <c r="G612" s="34"/>
      <c r="H612" s="38"/>
      <c r="I612" s="38"/>
      <c r="J612" s="38"/>
      <c r="K612" s="38"/>
    </row>
    <row r="613" spans="1:11" ht="15.75" customHeight="1">
      <c r="A613" s="37"/>
      <c r="B613" s="37"/>
      <c r="D613" s="37"/>
      <c r="E613" s="34"/>
      <c r="F613" s="34"/>
      <c r="G613" s="34"/>
      <c r="H613" s="38"/>
      <c r="I613" s="38"/>
      <c r="J613" s="38"/>
      <c r="K613" s="38"/>
    </row>
    <row r="614" spans="1:11" ht="15.75" customHeight="1">
      <c r="A614" s="37"/>
      <c r="B614" s="37"/>
      <c r="D614" s="37"/>
      <c r="E614" s="34"/>
      <c r="F614" s="34"/>
      <c r="G614" s="34"/>
      <c r="H614" s="38"/>
      <c r="I614" s="38"/>
      <c r="J614" s="38"/>
      <c r="K614" s="38"/>
    </row>
    <row r="615" spans="1:11" ht="15.75" customHeight="1">
      <c r="A615" s="37"/>
      <c r="B615" s="37"/>
      <c r="D615" s="37"/>
      <c r="E615" s="34"/>
      <c r="F615" s="34"/>
      <c r="G615" s="34"/>
      <c r="H615" s="38"/>
      <c r="I615" s="38"/>
      <c r="J615" s="38"/>
      <c r="K615" s="38"/>
    </row>
    <row r="616" spans="1:11" ht="15.75" customHeight="1">
      <c r="A616" s="37"/>
      <c r="B616" s="37"/>
      <c r="D616" s="37"/>
      <c r="E616" s="34"/>
      <c r="F616" s="34"/>
      <c r="G616" s="34"/>
      <c r="H616" s="38"/>
      <c r="I616" s="38"/>
      <c r="J616" s="38"/>
      <c r="K616" s="38"/>
    </row>
    <row r="617" spans="1:11" ht="15.75" customHeight="1">
      <c r="A617" s="37"/>
      <c r="B617" s="37"/>
      <c r="D617" s="37"/>
      <c r="E617" s="34"/>
      <c r="F617" s="34"/>
      <c r="G617" s="34"/>
      <c r="H617" s="38"/>
      <c r="I617" s="38"/>
      <c r="J617" s="38"/>
      <c r="K617" s="38"/>
    </row>
    <row r="618" spans="1:11" ht="15.75" customHeight="1">
      <c r="A618" s="37"/>
      <c r="B618" s="37"/>
      <c r="D618" s="37"/>
      <c r="E618" s="34"/>
      <c r="F618" s="34"/>
      <c r="G618" s="34"/>
      <c r="H618" s="38"/>
      <c r="I618" s="38"/>
      <c r="J618" s="38"/>
      <c r="K618" s="38"/>
    </row>
    <row r="619" spans="1:11" ht="15.75" customHeight="1">
      <c r="A619" s="37"/>
      <c r="B619" s="37"/>
      <c r="D619" s="37"/>
      <c r="E619" s="34"/>
      <c r="F619" s="34"/>
      <c r="G619" s="34"/>
      <c r="H619" s="38"/>
      <c r="I619" s="38"/>
      <c r="J619" s="38"/>
      <c r="K619" s="38"/>
    </row>
    <row r="620" spans="1:11" ht="15.75" customHeight="1">
      <c r="A620" s="37"/>
      <c r="B620" s="37"/>
      <c r="D620" s="37"/>
      <c r="E620" s="34"/>
      <c r="F620" s="34"/>
      <c r="G620" s="34"/>
      <c r="H620" s="38"/>
      <c r="I620" s="38"/>
      <c r="J620" s="38"/>
      <c r="K620" s="38"/>
    </row>
    <row r="621" spans="1:11" ht="15.75" customHeight="1">
      <c r="A621" s="37"/>
      <c r="B621" s="37"/>
      <c r="D621" s="37"/>
      <c r="E621" s="34"/>
      <c r="F621" s="34"/>
      <c r="G621" s="34"/>
      <c r="H621" s="38"/>
      <c r="I621" s="38"/>
      <c r="J621" s="38"/>
      <c r="K621" s="38"/>
    </row>
    <row r="622" spans="1:11" ht="15.75" customHeight="1">
      <c r="A622" s="37"/>
      <c r="B622" s="37"/>
      <c r="D622" s="37"/>
      <c r="E622" s="34"/>
      <c r="F622" s="34"/>
      <c r="G622" s="34"/>
      <c r="H622" s="38"/>
      <c r="I622" s="38"/>
      <c r="J622" s="38"/>
      <c r="K622" s="38"/>
    </row>
    <row r="623" spans="1:11" ht="15.75" customHeight="1">
      <c r="A623" s="37"/>
      <c r="B623" s="37"/>
      <c r="D623" s="37"/>
      <c r="E623" s="34"/>
      <c r="F623" s="34"/>
      <c r="G623" s="34"/>
      <c r="H623" s="38"/>
      <c r="I623" s="38"/>
      <c r="J623" s="38"/>
      <c r="K623" s="38"/>
    </row>
    <row r="624" spans="1:11" ht="15.75" customHeight="1">
      <c r="A624" s="37"/>
      <c r="B624" s="37"/>
      <c r="D624" s="37"/>
      <c r="E624" s="34"/>
      <c r="F624" s="34"/>
      <c r="G624" s="34"/>
      <c r="H624" s="38"/>
      <c r="I624" s="38"/>
      <c r="J624" s="38"/>
      <c r="K624" s="38"/>
    </row>
    <row r="625" spans="1:11" ht="15.75" customHeight="1">
      <c r="A625" s="37"/>
      <c r="B625" s="37"/>
      <c r="D625" s="37"/>
      <c r="E625" s="34"/>
      <c r="F625" s="34"/>
      <c r="G625" s="34"/>
      <c r="H625" s="38"/>
      <c r="I625" s="38"/>
      <c r="J625" s="38"/>
      <c r="K625" s="38"/>
    </row>
    <row r="626" spans="1:11" ht="15.75" customHeight="1">
      <c r="A626" s="37"/>
      <c r="B626" s="37"/>
      <c r="D626" s="37"/>
      <c r="E626" s="34"/>
      <c r="F626" s="34"/>
      <c r="G626" s="34"/>
      <c r="H626" s="38"/>
      <c r="I626" s="38"/>
      <c r="J626" s="38"/>
      <c r="K626" s="38"/>
    </row>
    <row r="627" spans="1:11" ht="15.75" customHeight="1">
      <c r="A627" s="37"/>
      <c r="B627" s="37"/>
      <c r="D627" s="37"/>
      <c r="E627" s="34"/>
      <c r="F627" s="34"/>
      <c r="G627" s="34"/>
      <c r="H627" s="38"/>
      <c r="I627" s="38"/>
      <c r="J627" s="38"/>
      <c r="K627" s="38"/>
    </row>
    <row r="628" spans="1:11" ht="15.75" customHeight="1">
      <c r="A628" s="37"/>
      <c r="B628" s="37"/>
      <c r="D628" s="37"/>
      <c r="E628" s="34"/>
      <c r="F628" s="34"/>
      <c r="G628" s="34"/>
      <c r="H628" s="38"/>
      <c r="I628" s="38"/>
      <c r="J628" s="38"/>
      <c r="K628" s="38"/>
    </row>
    <row r="629" spans="1:11" ht="15.75" customHeight="1">
      <c r="A629" s="37"/>
      <c r="B629" s="37"/>
      <c r="D629" s="37"/>
      <c r="E629" s="34"/>
      <c r="F629" s="34"/>
      <c r="G629" s="34"/>
      <c r="H629" s="38"/>
      <c r="I629" s="38"/>
      <c r="J629" s="38"/>
      <c r="K629" s="38"/>
    </row>
    <row r="630" spans="1:11" ht="15.75" customHeight="1">
      <c r="A630" s="37"/>
      <c r="B630" s="37"/>
      <c r="D630" s="37"/>
      <c r="E630" s="34"/>
      <c r="F630" s="34"/>
      <c r="G630" s="34"/>
      <c r="H630" s="38"/>
      <c r="I630" s="38"/>
      <c r="J630" s="38"/>
      <c r="K630" s="38"/>
    </row>
    <row r="631" spans="1:11" ht="15.75" customHeight="1">
      <c r="A631" s="37"/>
      <c r="B631" s="37"/>
      <c r="D631" s="37"/>
      <c r="E631" s="34"/>
      <c r="F631" s="34"/>
      <c r="G631" s="34"/>
      <c r="H631" s="38"/>
      <c r="I631" s="38"/>
      <c r="J631" s="38"/>
      <c r="K631" s="38"/>
    </row>
    <row r="632" spans="1:11" ht="15.75" customHeight="1">
      <c r="A632" s="37"/>
      <c r="B632" s="37"/>
      <c r="D632" s="37"/>
      <c r="E632" s="34"/>
      <c r="F632" s="34"/>
      <c r="G632" s="34"/>
      <c r="H632" s="38"/>
      <c r="I632" s="38"/>
      <c r="J632" s="38"/>
      <c r="K632" s="38"/>
    </row>
    <row r="633" spans="1:11" ht="15.75" customHeight="1">
      <c r="A633" s="37"/>
      <c r="B633" s="37"/>
      <c r="D633" s="37"/>
      <c r="E633" s="34"/>
      <c r="F633" s="34"/>
      <c r="G633" s="34"/>
      <c r="H633" s="38"/>
      <c r="I633" s="38"/>
      <c r="J633" s="38"/>
      <c r="K633" s="38"/>
    </row>
    <row r="634" spans="1:11" ht="15.75" customHeight="1">
      <c r="A634" s="37"/>
      <c r="B634" s="37"/>
      <c r="D634" s="37"/>
      <c r="E634" s="34"/>
      <c r="F634" s="34"/>
      <c r="G634" s="34"/>
      <c r="H634" s="38"/>
      <c r="I634" s="38"/>
      <c r="J634" s="38"/>
      <c r="K634" s="38"/>
    </row>
    <row r="635" spans="1:11" ht="15.75" customHeight="1">
      <c r="A635" s="37"/>
      <c r="B635" s="37"/>
      <c r="D635" s="37"/>
      <c r="E635" s="34"/>
      <c r="F635" s="34"/>
      <c r="G635" s="34"/>
      <c r="H635" s="38"/>
      <c r="I635" s="38"/>
      <c r="J635" s="38"/>
      <c r="K635" s="38"/>
    </row>
    <row r="636" spans="1:11" ht="15.75" customHeight="1">
      <c r="A636" s="37"/>
      <c r="B636" s="37"/>
      <c r="D636" s="37"/>
      <c r="E636" s="34"/>
      <c r="F636" s="34"/>
      <c r="G636" s="34"/>
      <c r="H636" s="38"/>
      <c r="I636" s="38"/>
      <c r="J636" s="38"/>
      <c r="K636" s="38"/>
    </row>
    <row r="637" spans="1:11" ht="15.75" customHeight="1">
      <c r="A637" s="37"/>
      <c r="B637" s="37"/>
      <c r="D637" s="37"/>
      <c r="E637" s="34"/>
      <c r="F637" s="34"/>
      <c r="G637" s="34"/>
      <c r="H637" s="38"/>
      <c r="I637" s="38"/>
      <c r="J637" s="38"/>
      <c r="K637" s="38"/>
    </row>
    <row r="638" spans="1:11" ht="15.75" customHeight="1">
      <c r="A638" s="37"/>
      <c r="B638" s="37"/>
      <c r="D638" s="37"/>
      <c r="E638" s="34"/>
      <c r="F638" s="34"/>
      <c r="G638" s="34"/>
      <c r="H638" s="38"/>
      <c r="I638" s="38"/>
      <c r="J638" s="38"/>
      <c r="K638" s="38"/>
    </row>
    <row r="639" spans="1:11" ht="15.75" customHeight="1">
      <c r="A639" s="37"/>
      <c r="B639" s="37"/>
      <c r="D639" s="37"/>
      <c r="E639" s="34"/>
      <c r="F639" s="34"/>
      <c r="G639" s="34"/>
      <c r="H639" s="38"/>
      <c r="I639" s="38"/>
      <c r="J639" s="38"/>
      <c r="K639" s="38"/>
    </row>
    <row r="640" spans="1:11" ht="15.75" customHeight="1">
      <c r="A640" s="37"/>
      <c r="B640" s="37"/>
      <c r="D640" s="37"/>
      <c r="E640" s="34"/>
      <c r="F640" s="34"/>
      <c r="G640" s="34"/>
      <c r="H640" s="38"/>
      <c r="I640" s="38"/>
      <c r="J640" s="38"/>
      <c r="K640" s="38"/>
    </row>
    <row r="641" spans="1:11" ht="15.75" customHeight="1">
      <c r="A641" s="37"/>
      <c r="B641" s="37"/>
      <c r="D641" s="37"/>
      <c r="E641" s="34"/>
      <c r="F641" s="34"/>
      <c r="G641" s="34"/>
      <c r="H641" s="38"/>
      <c r="I641" s="38"/>
      <c r="J641" s="38"/>
      <c r="K641" s="38"/>
    </row>
    <row r="642" spans="1:11" ht="15.75" customHeight="1">
      <c r="A642" s="37"/>
      <c r="B642" s="37"/>
      <c r="D642" s="37"/>
      <c r="E642" s="34"/>
      <c r="F642" s="34"/>
      <c r="G642" s="34"/>
      <c r="H642" s="38"/>
      <c r="I642" s="38"/>
      <c r="J642" s="38"/>
      <c r="K642" s="38"/>
    </row>
    <row r="643" spans="1:11" ht="15.75" customHeight="1">
      <c r="A643" s="37"/>
      <c r="B643" s="37"/>
      <c r="D643" s="37"/>
      <c r="E643" s="34"/>
      <c r="F643" s="34"/>
      <c r="G643" s="34"/>
      <c r="H643" s="38"/>
      <c r="I643" s="38"/>
      <c r="J643" s="38"/>
      <c r="K643" s="38"/>
    </row>
    <row r="644" spans="1:11" ht="15.75" customHeight="1">
      <c r="A644" s="37"/>
      <c r="B644" s="37"/>
      <c r="D644" s="37"/>
      <c r="E644" s="34"/>
      <c r="F644" s="34"/>
      <c r="G644" s="34"/>
      <c r="H644" s="38"/>
      <c r="I644" s="38"/>
      <c r="J644" s="38"/>
      <c r="K644" s="38"/>
    </row>
    <row r="645" spans="1:11" ht="15.75" customHeight="1">
      <c r="A645" s="37"/>
      <c r="B645" s="37"/>
      <c r="D645" s="37"/>
      <c r="E645" s="34"/>
      <c r="F645" s="34"/>
      <c r="G645" s="34"/>
      <c r="H645" s="38"/>
      <c r="I645" s="38"/>
      <c r="J645" s="38"/>
      <c r="K645" s="38"/>
    </row>
    <row r="646" spans="1:11" ht="15.75" customHeight="1">
      <c r="A646" s="37"/>
      <c r="B646" s="37"/>
      <c r="D646" s="37"/>
      <c r="E646" s="34"/>
      <c r="F646" s="34"/>
      <c r="G646" s="34"/>
      <c r="H646" s="38"/>
      <c r="I646" s="38"/>
      <c r="J646" s="38"/>
      <c r="K646" s="38"/>
    </row>
    <row r="647" spans="1:11" ht="15.75" customHeight="1">
      <c r="A647" s="37"/>
      <c r="B647" s="37"/>
      <c r="D647" s="37"/>
      <c r="E647" s="34"/>
      <c r="F647" s="34"/>
      <c r="G647" s="34"/>
      <c r="H647" s="38"/>
      <c r="I647" s="38"/>
      <c r="J647" s="38"/>
      <c r="K647" s="38"/>
    </row>
    <row r="648" spans="1:11" ht="15.75" customHeight="1">
      <c r="A648" s="37"/>
      <c r="B648" s="37"/>
      <c r="D648" s="37"/>
      <c r="E648" s="34"/>
      <c r="F648" s="34"/>
      <c r="G648" s="34"/>
      <c r="H648" s="38"/>
      <c r="I648" s="38"/>
      <c r="J648" s="38"/>
      <c r="K648" s="38"/>
    </row>
    <row r="649" spans="1:11" ht="15.75" customHeight="1">
      <c r="A649" s="37"/>
      <c r="B649" s="37"/>
      <c r="D649" s="37"/>
      <c r="E649" s="34"/>
      <c r="F649" s="34"/>
      <c r="G649" s="34"/>
      <c r="H649" s="38"/>
      <c r="I649" s="38"/>
      <c r="J649" s="38"/>
      <c r="K649" s="38"/>
    </row>
    <row r="650" spans="1:11" ht="15.75" customHeight="1">
      <c r="A650" s="37"/>
      <c r="B650" s="37"/>
      <c r="D650" s="37"/>
      <c r="E650" s="34"/>
      <c r="F650" s="34"/>
      <c r="G650" s="34"/>
      <c r="H650" s="38"/>
      <c r="I650" s="38"/>
      <c r="J650" s="38"/>
      <c r="K650" s="38"/>
    </row>
    <row r="651" spans="1:11" ht="15.75" customHeight="1">
      <c r="A651" s="37"/>
      <c r="B651" s="37"/>
      <c r="D651" s="37"/>
      <c r="E651" s="34"/>
      <c r="F651" s="34"/>
      <c r="G651" s="34"/>
      <c r="H651" s="38"/>
      <c r="I651" s="38"/>
      <c r="J651" s="38"/>
      <c r="K651" s="38"/>
    </row>
    <row r="652" spans="1:11" ht="15.75" customHeight="1">
      <c r="A652" s="37"/>
      <c r="B652" s="37"/>
      <c r="D652" s="37"/>
      <c r="E652" s="34"/>
      <c r="F652" s="34"/>
      <c r="G652" s="34"/>
      <c r="H652" s="38"/>
      <c r="I652" s="38"/>
      <c r="J652" s="38"/>
      <c r="K652" s="38"/>
    </row>
    <row r="653" spans="1:11" ht="15.75" customHeight="1">
      <c r="A653" s="37"/>
      <c r="B653" s="37"/>
      <c r="D653" s="37"/>
      <c r="E653" s="34"/>
      <c r="F653" s="34"/>
      <c r="G653" s="34"/>
      <c r="H653" s="38"/>
      <c r="I653" s="38"/>
      <c r="J653" s="38"/>
      <c r="K653" s="38"/>
    </row>
    <row r="654" spans="1:11" ht="15.75" customHeight="1">
      <c r="A654" s="37"/>
      <c r="B654" s="37"/>
      <c r="D654" s="37"/>
      <c r="E654" s="34"/>
      <c r="F654" s="34"/>
      <c r="G654" s="34"/>
      <c r="H654" s="38"/>
      <c r="I654" s="38"/>
      <c r="J654" s="38"/>
      <c r="K654" s="38"/>
    </row>
    <row r="655" spans="1:11" ht="15.75" customHeight="1">
      <c r="A655" s="37"/>
      <c r="B655" s="37"/>
      <c r="D655" s="37"/>
      <c r="E655" s="34"/>
      <c r="F655" s="34"/>
      <c r="G655" s="34"/>
      <c r="H655" s="38"/>
      <c r="I655" s="38"/>
      <c r="J655" s="38"/>
      <c r="K655" s="38"/>
    </row>
    <row r="656" spans="1:11" ht="15.75" customHeight="1">
      <c r="A656" s="37"/>
      <c r="B656" s="37"/>
      <c r="D656" s="37"/>
      <c r="E656" s="34"/>
      <c r="F656" s="34"/>
      <c r="G656" s="34"/>
      <c r="H656" s="38"/>
      <c r="I656" s="38"/>
      <c r="J656" s="38"/>
      <c r="K656" s="38"/>
    </row>
    <row r="657" spans="1:11" ht="15.75" customHeight="1">
      <c r="A657" s="37"/>
      <c r="B657" s="37"/>
      <c r="D657" s="37"/>
      <c r="E657" s="34"/>
      <c r="F657" s="34"/>
      <c r="G657" s="34"/>
      <c r="H657" s="38"/>
      <c r="I657" s="38"/>
      <c r="J657" s="38"/>
      <c r="K657" s="38"/>
    </row>
    <row r="658" spans="1:11" ht="15.75" customHeight="1">
      <c r="A658" s="37"/>
      <c r="B658" s="37"/>
      <c r="D658" s="37"/>
      <c r="E658" s="34"/>
      <c r="F658" s="34"/>
      <c r="G658" s="34"/>
      <c r="H658" s="38"/>
      <c r="I658" s="38"/>
      <c r="J658" s="38"/>
      <c r="K658" s="38"/>
    </row>
    <row r="659" spans="1:11" ht="15.75" customHeight="1">
      <c r="A659" s="37"/>
      <c r="B659" s="37"/>
      <c r="D659" s="37"/>
      <c r="E659" s="34"/>
      <c r="F659" s="34"/>
      <c r="G659" s="34"/>
      <c r="H659" s="38"/>
      <c r="I659" s="38"/>
      <c r="J659" s="38"/>
      <c r="K659" s="38"/>
    </row>
    <row r="660" spans="1:11" ht="15.75" customHeight="1">
      <c r="A660" s="37"/>
      <c r="B660" s="37"/>
      <c r="D660" s="37"/>
      <c r="E660" s="34"/>
      <c r="F660" s="34"/>
      <c r="G660" s="34"/>
      <c r="H660" s="38"/>
      <c r="I660" s="38"/>
      <c r="J660" s="38"/>
      <c r="K660" s="38"/>
    </row>
    <row r="661" spans="1:11" ht="15.75" customHeight="1">
      <c r="A661" s="37"/>
      <c r="B661" s="37"/>
      <c r="D661" s="37"/>
      <c r="E661" s="34"/>
      <c r="F661" s="34"/>
      <c r="G661" s="34"/>
      <c r="H661" s="38"/>
      <c r="I661" s="38"/>
      <c r="J661" s="38"/>
      <c r="K661" s="38"/>
    </row>
    <row r="662" spans="1:11" ht="15.75" customHeight="1">
      <c r="A662" s="37"/>
      <c r="B662" s="37"/>
      <c r="D662" s="37"/>
      <c r="E662" s="34"/>
      <c r="F662" s="34"/>
      <c r="G662" s="34"/>
      <c r="H662" s="38"/>
      <c r="I662" s="38"/>
      <c r="J662" s="38"/>
      <c r="K662" s="38"/>
    </row>
    <row r="663" spans="1:11" ht="15.75" customHeight="1">
      <c r="A663" s="37"/>
      <c r="B663" s="37"/>
      <c r="D663" s="37"/>
      <c r="E663" s="34"/>
      <c r="F663" s="34"/>
      <c r="G663" s="34"/>
      <c r="H663" s="38"/>
      <c r="I663" s="38"/>
      <c r="J663" s="38"/>
      <c r="K663" s="38"/>
    </row>
    <row r="664" spans="1:11" ht="15.75" customHeight="1">
      <c r="A664" s="37"/>
      <c r="B664" s="37"/>
      <c r="D664" s="37"/>
      <c r="E664" s="34"/>
      <c r="F664" s="34"/>
      <c r="G664" s="34"/>
      <c r="H664" s="38"/>
      <c r="I664" s="38"/>
      <c r="J664" s="38"/>
      <c r="K664" s="38"/>
    </row>
    <row r="665" spans="1:11" ht="15.75" customHeight="1">
      <c r="A665" s="37"/>
      <c r="B665" s="37"/>
      <c r="D665" s="37"/>
      <c r="E665" s="34"/>
      <c r="F665" s="34"/>
      <c r="G665" s="34"/>
      <c r="H665" s="38"/>
      <c r="I665" s="38"/>
      <c r="J665" s="38"/>
      <c r="K665" s="38"/>
    </row>
    <row r="666" spans="1:11" ht="15.75" customHeight="1">
      <c r="A666" s="37"/>
      <c r="B666" s="37"/>
      <c r="D666" s="37"/>
      <c r="E666" s="34"/>
      <c r="F666" s="34"/>
      <c r="G666" s="34"/>
      <c r="H666" s="38"/>
      <c r="I666" s="38"/>
      <c r="J666" s="38"/>
      <c r="K666" s="38"/>
    </row>
    <row r="667" spans="1:11" ht="15.75" customHeight="1">
      <c r="A667" s="37"/>
      <c r="B667" s="37"/>
      <c r="D667" s="37"/>
      <c r="E667" s="34"/>
      <c r="F667" s="34"/>
      <c r="G667" s="34"/>
      <c r="H667" s="38"/>
      <c r="I667" s="38"/>
      <c r="J667" s="38"/>
      <c r="K667" s="38"/>
    </row>
    <row r="668" spans="1:11" ht="15.75" customHeight="1">
      <c r="A668" s="37"/>
      <c r="B668" s="37"/>
      <c r="D668" s="37"/>
      <c r="E668" s="34"/>
      <c r="F668" s="34"/>
      <c r="G668" s="34"/>
      <c r="H668" s="38"/>
      <c r="I668" s="38"/>
      <c r="J668" s="38"/>
      <c r="K668" s="38"/>
    </row>
    <row r="669" spans="1:11" ht="15.75" customHeight="1">
      <c r="A669" s="37"/>
      <c r="B669" s="37"/>
      <c r="D669" s="37"/>
      <c r="E669" s="34"/>
      <c r="F669" s="34"/>
      <c r="G669" s="34"/>
      <c r="H669" s="38"/>
      <c r="I669" s="38"/>
      <c r="J669" s="38"/>
      <c r="K669" s="38"/>
    </row>
    <row r="670" spans="1:11" ht="15.75" customHeight="1">
      <c r="A670" s="37"/>
      <c r="B670" s="37"/>
      <c r="D670" s="37"/>
      <c r="E670" s="34"/>
      <c r="F670" s="34"/>
      <c r="G670" s="34"/>
      <c r="H670" s="38"/>
      <c r="I670" s="38"/>
      <c r="J670" s="38"/>
      <c r="K670" s="38"/>
    </row>
    <row r="671" spans="1:11" ht="15.75" customHeight="1">
      <c r="A671" s="37"/>
      <c r="B671" s="37"/>
      <c r="D671" s="37"/>
      <c r="E671" s="34"/>
      <c r="F671" s="34"/>
      <c r="G671" s="34"/>
      <c r="H671" s="38"/>
      <c r="I671" s="38"/>
      <c r="J671" s="38"/>
      <c r="K671" s="38"/>
    </row>
    <row r="672" spans="1:11" ht="15.75" customHeight="1">
      <c r="A672" s="37"/>
      <c r="B672" s="37"/>
      <c r="D672" s="37"/>
      <c r="E672" s="34"/>
      <c r="F672" s="34"/>
      <c r="G672" s="34"/>
      <c r="H672" s="38"/>
      <c r="I672" s="38"/>
      <c r="J672" s="38"/>
      <c r="K672" s="38"/>
    </row>
    <row r="673" spans="1:11" ht="15.75" customHeight="1">
      <c r="A673" s="37"/>
      <c r="B673" s="37"/>
      <c r="D673" s="37"/>
      <c r="E673" s="34"/>
      <c r="F673" s="34"/>
      <c r="G673" s="34"/>
      <c r="H673" s="38"/>
      <c r="I673" s="38"/>
      <c r="J673" s="38"/>
      <c r="K673" s="38"/>
    </row>
    <row r="674" spans="1:11" ht="15.75" customHeight="1">
      <c r="A674" s="37"/>
      <c r="B674" s="37"/>
      <c r="D674" s="37"/>
      <c r="E674" s="34"/>
      <c r="F674" s="34"/>
      <c r="G674" s="34"/>
      <c r="H674" s="38"/>
      <c r="I674" s="38"/>
      <c r="J674" s="38"/>
      <c r="K674" s="38"/>
    </row>
    <row r="675" spans="1:11" ht="15.75" customHeight="1">
      <c r="A675" s="37"/>
      <c r="B675" s="37"/>
      <c r="D675" s="37"/>
      <c r="E675" s="34"/>
      <c r="F675" s="34"/>
      <c r="G675" s="34"/>
      <c r="H675" s="38"/>
      <c r="I675" s="38"/>
      <c r="J675" s="38"/>
      <c r="K675" s="38"/>
    </row>
    <row r="676" spans="1:11" ht="15.75" customHeight="1">
      <c r="A676" s="37"/>
      <c r="B676" s="37"/>
      <c r="D676" s="37"/>
      <c r="E676" s="34"/>
      <c r="F676" s="34"/>
      <c r="G676" s="34"/>
      <c r="H676" s="38"/>
      <c r="I676" s="38"/>
      <c r="J676" s="38"/>
      <c r="K676" s="38"/>
    </row>
    <row r="677" spans="1:11" ht="15.75" customHeight="1">
      <c r="A677" s="37"/>
      <c r="B677" s="37"/>
      <c r="D677" s="37"/>
      <c r="E677" s="34"/>
      <c r="F677" s="34"/>
      <c r="G677" s="34"/>
      <c r="H677" s="38"/>
      <c r="I677" s="38"/>
      <c r="J677" s="38"/>
      <c r="K677" s="38"/>
    </row>
    <row r="678" spans="1:11" ht="15.75" customHeight="1">
      <c r="A678" s="37"/>
      <c r="B678" s="37"/>
      <c r="D678" s="37"/>
      <c r="E678" s="34"/>
      <c r="F678" s="34"/>
      <c r="G678" s="34"/>
      <c r="H678" s="38"/>
      <c r="I678" s="38"/>
      <c r="J678" s="38"/>
      <c r="K678" s="38"/>
    </row>
    <row r="679" spans="1:11" ht="15.75" customHeight="1">
      <c r="A679" s="37"/>
      <c r="B679" s="37"/>
      <c r="D679" s="37"/>
      <c r="E679" s="34"/>
      <c r="F679" s="34"/>
      <c r="G679" s="34"/>
      <c r="H679" s="38"/>
      <c r="I679" s="38"/>
      <c r="J679" s="38"/>
      <c r="K679" s="38"/>
    </row>
    <row r="680" spans="1:11" ht="15.75" customHeight="1">
      <c r="A680" s="37"/>
      <c r="B680" s="37"/>
      <c r="D680" s="37"/>
      <c r="E680" s="34"/>
      <c r="F680" s="34"/>
      <c r="G680" s="34"/>
      <c r="H680" s="38"/>
      <c r="I680" s="38"/>
      <c r="J680" s="38"/>
      <c r="K680" s="38"/>
    </row>
    <row r="681" spans="1:11" ht="15.75" customHeight="1">
      <c r="A681" s="37"/>
      <c r="B681" s="37"/>
      <c r="D681" s="37"/>
      <c r="E681" s="34"/>
      <c r="F681" s="34"/>
      <c r="G681" s="34"/>
      <c r="H681" s="38"/>
      <c r="I681" s="38"/>
      <c r="J681" s="38"/>
      <c r="K681" s="38"/>
    </row>
    <row r="682" spans="1:11" ht="15.75" customHeight="1">
      <c r="A682" s="37"/>
      <c r="B682" s="37"/>
      <c r="D682" s="37"/>
      <c r="E682" s="34"/>
      <c r="F682" s="34"/>
      <c r="G682" s="34"/>
      <c r="H682" s="38"/>
      <c r="I682" s="38"/>
      <c r="J682" s="38"/>
      <c r="K682" s="38"/>
    </row>
    <row r="683" spans="1:11" ht="15.75" customHeight="1">
      <c r="A683" s="37"/>
      <c r="B683" s="37"/>
      <c r="D683" s="37"/>
      <c r="E683" s="34"/>
      <c r="F683" s="34"/>
      <c r="G683" s="34"/>
      <c r="H683" s="38"/>
      <c r="I683" s="38"/>
      <c r="J683" s="38"/>
      <c r="K683" s="38"/>
    </row>
    <row r="684" spans="1:11" ht="15.75" customHeight="1">
      <c r="A684" s="37"/>
      <c r="B684" s="37"/>
      <c r="D684" s="37"/>
      <c r="E684" s="34"/>
      <c r="F684" s="34"/>
      <c r="G684" s="34"/>
      <c r="H684" s="38"/>
      <c r="I684" s="38"/>
      <c r="J684" s="38"/>
      <c r="K684" s="38"/>
    </row>
    <row r="685" spans="1:11" ht="15.75" customHeight="1">
      <c r="A685" s="37"/>
      <c r="B685" s="37"/>
      <c r="D685" s="37"/>
      <c r="E685" s="34"/>
      <c r="F685" s="34"/>
      <c r="G685" s="34"/>
      <c r="H685" s="38"/>
      <c r="I685" s="38"/>
      <c r="J685" s="38"/>
      <c r="K685" s="38"/>
    </row>
    <row r="686" spans="1:11" ht="15.75" customHeight="1">
      <c r="A686" s="37"/>
      <c r="B686" s="37"/>
      <c r="D686" s="37"/>
      <c r="E686" s="34"/>
      <c r="F686" s="34"/>
      <c r="G686" s="34"/>
      <c r="H686" s="38"/>
      <c r="I686" s="38"/>
      <c r="J686" s="38"/>
      <c r="K686" s="38"/>
    </row>
    <row r="687" spans="1:11" ht="15.75" customHeight="1">
      <c r="A687" s="37"/>
      <c r="B687" s="37"/>
      <c r="D687" s="37"/>
      <c r="E687" s="34"/>
      <c r="F687" s="34"/>
      <c r="G687" s="34"/>
      <c r="H687" s="38"/>
      <c r="I687" s="38"/>
      <c r="J687" s="38"/>
      <c r="K687" s="38"/>
    </row>
    <row r="688" spans="1:11" ht="15.75" customHeight="1">
      <c r="A688" s="37"/>
      <c r="B688" s="37"/>
      <c r="D688" s="37"/>
      <c r="E688" s="34"/>
      <c r="F688" s="34"/>
      <c r="G688" s="34"/>
      <c r="H688" s="38"/>
      <c r="I688" s="38"/>
      <c r="J688" s="38"/>
      <c r="K688" s="38"/>
    </row>
    <row r="689" spans="1:11" ht="15.75" customHeight="1">
      <c r="A689" s="37"/>
      <c r="B689" s="37"/>
      <c r="D689" s="37"/>
      <c r="E689" s="34"/>
      <c r="F689" s="34"/>
      <c r="G689" s="34"/>
      <c r="H689" s="38"/>
      <c r="I689" s="38"/>
      <c r="J689" s="38"/>
      <c r="K689" s="38"/>
    </row>
    <row r="690" spans="1:11" ht="15.75" customHeight="1">
      <c r="A690" s="37"/>
      <c r="B690" s="37"/>
      <c r="D690" s="37"/>
      <c r="E690" s="34"/>
      <c r="F690" s="34"/>
      <c r="G690" s="34"/>
      <c r="H690" s="38"/>
      <c r="I690" s="38"/>
      <c r="J690" s="38"/>
      <c r="K690" s="38"/>
    </row>
    <row r="691" spans="1:11" ht="15.75" customHeight="1">
      <c r="A691" s="37"/>
      <c r="B691" s="37"/>
      <c r="D691" s="37"/>
      <c r="E691" s="34"/>
      <c r="F691" s="34"/>
      <c r="G691" s="34"/>
      <c r="H691" s="38"/>
      <c r="I691" s="38"/>
      <c r="J691" s="38"/>
      <c r="K691" s="38"/>
    </row>
    <row r="692" spans="1:11" ht="15.75" customHeight="1">
      <c r="A692" s="37"/>
      <c r="B692" s="37"/>
      <c r="D692" s="37"/>
      <c r="E692" s="34"/>
      <c r="F692" s="34"/>
      <c r="G692" s="34"/>
      <c r="H692" s="38"/>
      <c r="I692" s="38"/>
      <c r="J692" s="38"/>
      <c r="K692" s="38"/>
    </row>
    <row r="693" spans="1:11" ht="15.75" customHeight="1">
      <c r="A693" s="37"/>
      <c r="B693" s="37"/>
      <c r="D693" s="37"/>
      <c r="E693" s="34"/>
      <c r="F693" s="34"/>
      <c r="G693" s="34"/>
      <c r="H693" s="38"/>
      <c r="I693" s="38"/>
      <c r="J693" s="38"/>
      <c r="K693" s="38"/>
    </row>
    <row r="694" spans="1:11" ht="15.75" customHeight="1">
      <c r="A694" s="37"/>
      <c r="B694" s="37"/>
      <c r="D694" s="37"/>
      <c r="E694" s="34"/>
      <c r="F694" s="34"/>
      <c r="G694" s="34"/>
      <c r="H694" s="38"/>
      <c r="I694" s="38"/>
      <c r="J694" s="38"/>
      <c r="K694" s="38"/>
    </row>
    <row r="695" spans="1:11" ht="15.75" customHeight="1">
      <c r="A695" s="37"/>
      <c r="B695" s="37"/>
      <c r="D695" s="37"/>
      <c r="E695" s="34"/>
      <c r="F695" s="34"/>
      <c r="G695" s="34"/>
      <c r="H695" s="38"/>
      <c r="I695" s="38"/>
      <c r="J695" s="38"/>
      <c r="K695" s="38"/>
    </row>
    <row r="696" spans="1:11" ht="15.75" customHeight="1">
      <c r="A696" s="37"/>
      <c r="B696" s="37"/>
      <c r="D696" s="37"/>
      <c r="E696" s="34"/>
      <c r="F696" s="34"/>
      <c r="G696" s="34"/>
      <c r="H696" s="38"/>
      <c r="I696" s="38"/>
      <c r="J696" s="38"/>
      <c r="K696" s="38"/>
    </row>
    <row r="697" spans="1:11" ht="15.75" customHeight="1">
      <c r="A697" s="37"/>
      <c r="B697" s="37"/>
      <c r="D697" s="37"/>
      <c r="E697" s="34"/>
      <c r="F697" s="34"/>
      <c r="G697" s="34"/>
      <c r="H697" s="38"/>
      <c r="I697" s="38"/>
      <c r="J697" s="38"/>
      <c r="K697" s="38"/>
    </row>
    <row r="698" spans="1:11" ht="15.75" customHeight="1">
      <c r="A698" s="37"/>
      <c r="B698" s="37"/>
      <c r="D698" s="37"/>
      <c r="E698" s="34"/>
      <c r="F698" s="34"/>
      <c r="G698" s="34"/>
      <c r="H698" s="38"/>
      <c r="I698" s="38"/>
      <c r="J698" s="38"/>
      <c r="K698" s="38"/>
    </row>
    <row r="699" spans="1:11" ht="15.75" customHeight="1">
      <c r="A699" s="37"/>
      <c r="B699" s="37"/>
      <c r="D699" s="37"/>
      <c r="E699" s="34"/>
      <c r="F699" s="34"/>
      <c r="G699" s="34"/>
      <c r="H699" s="38"/>
      <c r="I699" s="38"/>
      <c r="J699" s="38"/>
      <c r="K699" s="38"/>
    </row>
    <row r="700" spans="1:11" ht="15.75" customHeight="1">
      <c r="A700" s="37"/>
      <c r="B700" s="37"/>
      <c r="D700" s="37"/>
      <c r="E700" s="34"/>
      <c r="F700" s="34"/>
      <c r="G700" s="34"/>
      <c r="H700" s="38"/>
      <c r="I700" s="38"/>
      <c r="J700" s="38"/>
      <c r="K700" s="38"/>
    </row>
    <row r="701" spans="1:11" ht="15.75" customHeight="1">
      <c r="A701" s="37"/>
      <c r="B701" s="37"/>
      <c r="D701" s="37"/>
      <c r="E701" s="34"/>
      <c r="F701" s="34"/>
      <c r="G701" s="34"/>
      <c r="H701" s="38"/>
      <c r="I701" s="38"/>
      <c r="J701" s="38"/>
      <c r="K701" s="38"/>
    </row>
    <row r="702" spans="1:11" ht="15.75" customHeight="1">
      <c r="A702" s="37"/>
      <c r="B702" s="37"/>
      <c r="D702" s="37"/>
      <c r="E702" s="34"/>
      <c r="F702" s="34"/>
      <c r="G702" s="34"/>
      <c r="H702" s="38"/>
      <c r="I702" s="38"/>
      <c r="J702" s="38"/>
      <c r="K702" s="38"/>
    </row>
    <row r="703" spans="1:11" ht="15.75" customHeight="1">
      <c r="A703" s="37"/>
      <c r="B703" s="37"/>
      <c r="D703" s="37"/>
      <c r="E703" s="34"/>
      <c r="F703" s="34"/>
      <c r="G703" s="34"/>
      <c r="H703" s="38"/>
      <c r="I703" s="38"/>
      <c r="J703" s="38"/>
      <c r="K703" s="38"/>
    </row>
    <row r="704" spans="1:11" ht="15.75" customHeight="1">
      <c r="A704" s="37"/>
      <c r="B704" s="37"/>
      <c r="D704" s="37"/>
      <c r="E704" s="34"/>
      <c r="F704" s="34"/>
      <c r="G704" s="34"/>
      <c r="H704" s="38"/>
      <c r="I704" s="38"/>
      <c r="J704" s="38"/>
      <c r="K704" s="38"/>
    </row>
    <row r="705" spans="1:11" ht="15.75" customHeight="1">
      <c r="A705" s="37"/>
      <c r="B705" s="37"/>
      <c r="D705" s="37"/>
      <c r="E705" s="34"/>
      <c r="F705" s="34"/>
      <c r="G705" s="34"/>
      <c r="H705" s="38"/>
      <c r="I705" s="38"/>
      <c r="J705" s="38"/>
      <c r="K705" s="38"/>
    </row>
    <row r="706" spans="1:11" ht="15.75" customHeight="1">
      <c r="A706" s="37"/>
      <c r="B706" s="37"/>
      <c r="D706" s="37"/>
      <c r="E706" s="34"/>
      <c r="F706" s="34"/>
      <c r="G706" s="34"/>
      <c r="H706" s="38"/>
      <c r="I706" s="38"/>
      <c r="J706" s="38"/>
      <c r="K706" s="38"/>
    </row>
    <row r="707" spans="1:11" ht="15.75" customHeight="1">
      <c r="A707" s="37"/>
      <c r="B707" s="37"/>
      <c r="D707" s="37"/>
      <c r="E707" s="34"/>
      <c r="F707" s="34"/>
      <c r="G707" s="34"/>
      <c r="H707" s="38"/>
      <c r="I707" s="38"/>
      <c r="J707" s="38"/>
      <c r="K707" s="38"/>
    </row>
    <row r="708" spans="1:11" ht="15.75" customHeight="1">
      <c r="A708" s="37"/>
      <c r="B708" s="37"/>
      <c r="D708" s="37"/>
      <c r="E708" s="34"/>
      <c r="F708" s="34"/>
      <c r="G708" s="34"/>
      <c r="H708" s="38"/>
      <c r="I708" s="38"/>
      <c r="J708" s="38"/>
      <c r="K708" s="38"/>
    </row>
    <row r="709" spans="1:11" ht="15.75" customHeight="1">
      <c r="A709" s="37"/>
      <c r="B709" s="37"/>
      <c r="D709" s="37"/>
      <c r="E709" s="34"/>
      <c r="F709" s="34"/>
      <c r="G709" s="34"/>
      <c r="H709" s="38"/>
      <c r="I709" s="38"/>
      <c r="J709" s="38"/>
      <c r="K709" s="38"/>
    </row>
    <row r="710" spans="1:11" ht="15.75" customHeight="1">
      <c r="A710" s="37"/>
      <c r="B710" s="37"/>
      <c r="D710" s="37"/>
      <c r="E710" s="34"/>
      <c r="F710" s="34"/>
      <c r="G710" s="34"/>
      <c r="H710" s="38"/>
      <c r="I710" s="38"/>
      <c r="J710" s="38"/>
      <c r="K710" s="38"/>
    </row>
    <row r="711" spans="1:11" ht="15.75" customHeight="1">
      <c r="A711" s="37"/>
      <c r="B711" s="37"/>
      <c r="D711" s="37"/>
      <c r="E711" s="34"/>
      <c r="F711" s="34"/>
      <c r="G711" s="34"/>
      <c r="H711" s="38"/>
      <c r="I711" s="38"/>
      <c r="J711" s="38"/>
      <c r="K711" s="38"/>
    </row>
    <row r="712" spans="1:11" ht="15.75" customHeight="1">
      <c r="A712" s="37"/>
      <c r="B712" s="37"/>
      <c r="D712" s="37"/>
      <c r="E712" s="34"/>
      <c r="F712" s="34"/>
      <c r="G712" s="34"/>
      <c r="H712" s="38"/>
      <c r="I712" s="38"/>
      <c r="J712" s="38"/>
      <c r="K712" s="38"/>
    </row>
    <row r="713" spans="1:11" ht="15.75" customHeight="1">
      <c r="A713" s="37"/>
      <c r="B713" s="37"/>
      <c r="D713" s="37"/>
      <c r="E713" s="34"/>
      <c r="F713" s="34"/>
      <c r="G713" s="34"/>
      <c r="H713" s="38"/>
      <c r="I713" s="38"/>
      <c r="J713" s="38"/>
      <c r="K713" s="38"/>
    </row>
    <row r="714" spans="1:11" ht="15.75" customHeight="1">
      <c r="A714" s="37"/>
      <c r="B714" s="37"/>
      <c r="D714" s="37"/>
      <c r="E714" s="34"/>
      <c r="F714" s="34"/>
      <c r="G714" s="34"/>
      <c r="H714" s="38"/>
      <c r="I714" s="38"/>
      <c r="J714" s="38"/>
      <c r="K714" s="38"/>
    </row>
    <row r="715" spans="1:11" ht="15.75" customHeight="1">
      <c r="A715" s="37"/>
      <c r="B715" s="37"/>
      <c r="D715" s="37"/>
      <c r="E715" s="34"/>
      <c r="F715" s="34"/>
      <c r="G715" s="34"/>
      <c r="H715" s="38"/>
      <c r="I715" s="38"/>
      <c r="J715" s="38"/>
      <c r="K715" s="38"/>
    </row>
    <row r="716" spans="1:11" ht="15.75" customHeight="1">
      <c r="A716" s="37"/>
      <c r="B716" s="37"/>
      <c r="D716" s="37"/>
      <c r="E716" s="34"/>
      <c r="F716" s="34"/>
      <c r="G716" s="34"/>
      <c r="H716" s="38"/>
      <c r="I716" s="38"/>
      <c r="J716" s="38"/>
      <c r="K716" s="38"/>
    </row>
    <row r="717" spans="1:11" ht="15.75" customHeight="1">
      <c r="A717" s="37"/>
      <c r="B717" s="37"/>
      <c r="D717" s="37"/>
      <c r="E717" s="34"/>
      <c r="F717" s="34"/>
      <c r="G717" s="34"/>
      <c r="H717" s="38"/>
      <c r="I717" s="38"/>
      <c r="J717" s="38"/>
      <c r="K717" s="38"/>
    </row>
    <row r="718" spans="1:11" ht="15.75" customHeight="1">
      <c r="A718" s="37"/>
      <c r="B718" s="37"/>
      <c r="D718" s="37"/>
      <c r="E718" s="34"/>
      <c r="F718" s="34"/>
      <c r="G718" s="34"/>
      <c r="H718" s="38"/>
      <c r="I718" s="38"/>
      <c r="J718" s="38"/>
      <c r="K718" s="38"/>
    </row>
    <row r="719" spans="1:11" ht="15.75" customHeight="1">
      <c r="A719" s="37"/>
      <c r="B719" s="37"/>
      <c r="D719" s="37"/>
      <c r="E719" s="34"/>
      <c r="F719" s="34"/>
      <c r="G719" s="34"/>
      <c r="H719" s="38"/>
      <c r="I719" s="38"/>
      <c r="J719" s="38"/>
      <c r="K719" s="38"/>
    </row>
    <row r="720" spans="1:11" ht="15.75" customHeight="1">
      <c r="A720" s="37"/>
      <c r="B720" s="37"/>
      <c r="D720" s="37"/>
      <c r="E720" s="34"/>
      <c r="F720" s="34"/>
      <c r="G720" s="34"/>
      <c r="H720" s="38"/>
      <c r="I720" s="38"/>
      <c r="J720" s="38"/>
      <c r="K720" s="38"/>
    </row>
    <row r="721" spans="1:11" ht="15.75" customHeight="1">
      <c r="A721" s="37"/>
      <c r="B721" s="37"/>
      <c r="D721" s="37"/>
      <c r="E721" s="34"/>
      <c r="F721" s="34"/>
      <c r="G721" s="34"/>
      <c r="H721" s="38"/>
      <c r="I721" s="38"/>
      <c r="J721" s="38"/>
      <c r="K721" s="38"/>
    </row>
    <row r="722" spans="1:11" ht="15.75" customHeight="1">
      <c r="A722" s="37"/>
      <c r="B722" s="37"/>
      <c r="D722" s="37"/>
      <c r="E722" s="34"/>
      <c r="F722" s="34"/>
      <c r="G722" s="34"/>
      <c r="H722" s="38"/>
      <c r="I722" s="38"/>
      <c r="J722" s="38"/>
      <c r="K722" s="38"/>
    </row>
    <row r="723" spans="1:11" ht="15.75" customHeight="1">
      <c r="A723" s="37"/>
      <c r="B723" s="37"/>
      <c r="D723" s="37"/>
      <c r="E723" s="34"/>
      <c r="F723" s="34"/>
      <c r="G723" s="34"/>
      <c r="H723" s="38"/>
      <c r="I723" s="38"/>
      <c r="J723" s="38"/>
      <c r="K723" s="38"/>
    </row>
    <row r="724" spans="1:11" ht="15.75" customHeight="1">
      <c r="A724" s="37"/>
      <c r="B724" s="37"/>
      <c r="D724" s="37"/>
      <c r="E724" s="34"/>
      <c r="F724" s="34"/>
      <c r="G724" s="34"/>
      <c r="H724" s="38"/>
      <c r="I724" s="38"/>
      <c r="J724" s="38"/>
      <c r="K724" s="38"/>
    </row>
    <row r="725" spans="1:11" ht="15.75" customHeight="1">
      <c r="A725" s="37"/>
      <c r="B725" s="37"/>
      <c r="D725" s="37"/>
      <c r="E725" s="34"/>
      <c r="F725" s="34"/>
      <c r="G725" s="34"/>
      <c r="H725" s="38"/>
      <c r="I725" s="38"/>
      <c r="J725" s="38"/>
      <c r="K725" s="38"/>
    </row>
    <row r="726" spans="1:11" ht="15.75" customHeight="1">
      <c r="A726" s="37"/>
      <c r="B726" s="37"/>
      <c r="D726" s="37"/>
      <c r="E726" s="34"/>
      <c r="F726" s="34"/>
      <c r="G726" s="34"/>
      <c r="H726" s="38"/>
      <c r="I726" s="38"/>
      <c r="J726" s="38"/>
      <c r="K726" s="38"/>
    </row>
    <row r="727" spans="1:11" ht="15.75" customHeight="1">
      <c r="A727" s="37"/>
      <c r="B727" s="37"/>
      <c r="D727" s="37"/>
      <c r="E727" s="34"/>
      <c r="F727" s="34"/>
      <c r="G727" s="34"/>
      <c r="H727" s="38"/>
      <c r="I727" s="38"/>
      <c r="J727" s="38"/>
      <c r="K727" s="38"/>
    </row>
    <row r="728" spans="1:11" ht="15.75" customHeight="1">
      <c r="A728" s="37"/>
      <c r="B728" s="37"/>
      <c r="D728" s="37"/>
      <c r="E728" s="34"/>
      <c r="F728" s="34"/>
      <c r="G728" s="34"/>
      <c r="H728" s="38"/>
      <c r="I728" s="38"/>
      <c r="J728" s="38"/>
      <c r="K728" s="38"/>
    </row>
    <row r="729" spans="1:11" ht="15.75" customHeight="1">
      <c r="A729" s="37"/>
      <c r="B729" s="37"/>
      <c r="D729" s="37"/>
      <c r="E729" s="34"/>
      <c r="F729" s="34"/>
      <c r="G729" s="34"/>
      <c r="H729" s="38"/>
      <c r="I729" s="38"/>
      <c r="J729" s="38"/>
      <c r="K729" s="38"/>
    </row>
    <row r="730" spans="1:11" ht="15.75" customHeight="1">
      <c r="A730" s="37"/>
      <c r="B730" s="37"/>
      <c r="D730" s="37"/>
      <c r="E730" s="34"/>
      <c r="F730" s="34"/>
      <c r="G730" s="34"/>
      <c r="H730" s="38"/>
      <c r="I730" s="38"/>
      <c r="J730" s="38"/>
      <c r="K730" s="38"/>
    </row>
    <row r="731" spans="1:11" ht="15.75" customHeight="1">
      <c r="A731" s="37"/>
      <c r="B731" s="37"/>
      <c r="D731" s="37"/>
      <c r="E731" s="34"/>
      <c r="F731" s="34"/>
      <c r="G731" s="34"/>
      <c r="H731" s="38"/>
      <c r="I731" s="38"/>
      <c r="J731" s="38"/>
      <c r="K731" s="38"/>
    </row>
    <row r="732" spans="1:11" ht="15.75" customHeight="1">
      <c r="A732" s="37"/>
      <c r="B732" s="37"/>
      <c r="D732" s="37"/>
      <c r="E732" s="34"/>
      <c r="F732" s="34"/>
      <c r="G732" s="34"/>
      <c r="H732" s="38"/>
      <c r="I732" s="38"/>
      <c r="J732" s="38"/>
      <c r="K732" s="38"/>
    </row>
    <row r="733" spans="1:11" ht="15.75" customHeight="1">
      <c r="A733" s="37"/>
      <c r="B733" s="37"/>
      <c r="D733" s="37"/>
      <c r="E733" s="34"/>
      <c r="F733" s="34"/>
      <c r="G733" s="34"/>
      <c r="H733" s="38"/>
      <c r="I733" s="38"/>
      <c r="J733" s="38"/>
      <c r="K733" s="38"/>
    </row>
    <row r="734" spans="1:11" ht="15.75" customHeight="1">
      <c r="A734" s="37"/>
      <c r="B734" s="37"/>
      <c r="D734" s="37"/>
      <c r="E734" s="34"/>
      <c r="F734" s="34"/>
      <c r="G734" s="34"/>
      <c r="H734" s="38"/>
      <c r="I734" s="38"/>
      <c r="J734" s="38"/>
      <c r="K734" s="38"/>
    </row>
    <row r="735" spans="1:11" ht="15.75" customHeight="1">
      <c r="A735" s="37"/>
      <c r="B735" s="37"/>
      <c r="D735" s="37"/>
      <c r="E735" s="34"/>
      <c r="F735" s="34"/>
      <c r="G735" s="34"/>
      <c r="H735" s="38"/>
      <c r="I735" s="38"/>
      <c r="J735" s="38"/>
      <c r="K735" s="38"/>
    </row>
    <row r="736" spans="1:11" ht="15.75" customHeight="1">
      <c r="A736" s="37"/>
      <c r="B736" s="37"/>
      <c r="D736" s="37"/>
      <c r="E736" s="34"/>
      <c r="F736" s="34"/>
      <c r="G736" s="34"/>
      <c r="H736" s="38"/>
      <c r="I736" s="38"/>
      <c r="J736" s="38"/>
      <c r="K736" s="38"/>
    </row>
    <row r="737" spans="1:11" ht="15.75" customHeight="1">
      <c r="A737" s="37"/>
      <c r="B737" s="37"/>
      <c r="D737" s="37"/>
      <c r="E737" s="34"/>
      <c r="F737" s="34"/>
      <c r="G737" s="34"/>
      <c r="H737" s="38"/>
      <c r="I737" s="38"/>
      <c r="J737" s="38"/>
      <c r="K737" s="38"/>
    </row>
    <row r="738" spans="1:11" ht="15.75" customHeight="1">
      <c r="A738" s="37"/>
      <c r="B738" s="37"/>
      <c r="D738" s="37"/>
      <c r="E738" s="34"/>
      <c r="F738" s="34"/>
      <c r="G738" s="34"/>
      <c r="H738" s="38"/>
      <c r="I738" s="38"/>
      <c r="J738" s="38"/>
      <c r="K738" s="38"/>
    </row>
    <row r="739" spans="1:11" ht="15.75" customHeight="1">
      <c r="A739" s="37"/>
      <c r="B739" s="37"/>
      <c r="D739" s="37"/>
      <c r="E739" s="34"/>
      <c r="F739" s="34"/>
      <c r="G739" s="34"/>
      <c r="H739" s="38"/>
      <c r="I739" s="38"/>
      <c r="J739" s="38"/>
      <c r="K739" s="38"/>
    </row>
    <row r="740" spans="1:11" ht="15.75" customHeight="1">
      <c r="A740" s="37"/>
      <c r="B740" s="37"/>
      <c r="D740" s="37"/>
      <c r="E740" s="34"/>
      <c r="F740" s="34"/>
      <c r="G740" s="34"/>
      <c r="H740" s="38"/>
      <c r="I740" s="38"/>
      <c r="J740" s="38"/>
      <c r="K740" s="38"/>
    </row>
    <row r="741" spans="1:11" ht="15.75" customHeight="1">
      <c r="A741" s="37"/>
      <c r="B741" s="37"/>
      <c r="D741" s="37"/>
      <c r="E741" s="34"/>
      <c r="F741" s="34"/>
      <c r="G741" s="34"/>
      <c r="H741" s="38"/>
      <c r="I741" s="38"/>
      <c r="J741" s="38"/>
      <c r="K741" s="38"/>
    </row>
    <row r="742" spans="1:11" ht="15.75" customHeight="1">
      <c r="A742" s="37"/>
      <c r="B742" s="37"/>
      <c r="D742" s="37"/>
      <c r="E742" s="34"/>
      <c r="F742" s="34"/>
      <c r="G742" s="34"/>
      <c r="H742" s="38"/>
      <c r="I742" s="38"/>
      <c r="J742" s="38"/>
      <c r="K742" s="38"/>
    </row>
    <row r="743" spans="1:11" ht="15.75" customHeight="1">
      <c r="A743" s="37"/>
      <c r="B743" s="37"/>
      <c r="D743" s="37"/>
      <c r="E743" s="34"/>
      <c r="F743" s="34"/>
      <c r="G743" s="34"/>
      <c r="H743" s="38"/>
      <c r="I743" s="38"/>
      <c r="J743" s="38"/>
      <c r="K743" s="38"/>
    </row>
    <row r="744" spans="1:11" ht="15.75" customHeight="1">
      <c r="A744" s="37"/>
      <c r="B744" s="37"/>
      <c r="D744" s="37"/>
      <c r="E744" s="34"/>
      <c r="F744" s="34"/>
      <c r="G744" s="34"/>
      <c r="H744" s="38"/>
      <c r="I744" s="38"/>
      <c r="J744" s="38"/>
      <c r="K744" s="38"/>
    </row>
    <row r="745" spans="1:11" ht="15.75" customHeight="1">
      <c r="A745" s="37"/>
      <c r="B745" s="37"/>
      <c r="D745" s="37"/>
      <c r="E745" s="34"/>
      <c r="F745" s="34"/>
      <c r="G745" s="34"/>
      <c r="H745" s="38"/>
      <c r="I745" s="38"/>
      <c r="J745" s="38"/>
      <c r="K745" s="38"/>
    </row>
    <row r="746" spans="1:11" ht="15.75" customHeight="1">
      <c r="A746" s="37"/>
      <c r="B746" s="37"/>
      <c r="D746" s="37"/>
      <c r="E746" s="34"/>
      <c r="F746" s="34"/>
      <c r="G746" s="34"/>
      <c r="H746" s="38"/>
      <c r="I746" s="38"/>
      <c r="J746" s="38"/>
      <c r="K746" s="38"/>
    </row>
    <row r="747" spans="1:11" ht="15.75" customHeight="1">
      <c r="A747" s="37"/>
      <c r="B747" s="37"/>
      <c r="D747" s="37"/>
      <c r="E747" s="34"/>
      <c r="F747" s="34"/>
      <c r="G747" s="34"/>
      <c r="H747" s="38"/>
      <c r="I747" s="38"/>
      <c r="J747" s="38"/>
      <c r="K747" s="38"/>
    </row>
    <row r="748" spans="1:11" ht="15.75" customHeight="1">
      <c r="A748" s="37"/>
      <c r="B748" s="37"/>
      <c r="D748" s="37"/>
      <c r="E748" s="34"/>
      <c r="F748" s="34"/>
      <c r="G748" s="34"/>
      <c r="H748" s="38"/>
      <c r="I748" s="38"/>
      <c r="J748" s="38"/>
      <c r="K748" s="38"/>
    </row>
    <row r="749" spans="1:11" ht="15.75" customHeight="1">
      <c r="A749" s="37"/>
      <c r="B749" s="37"/>
      <c r="D749" s="37"/>
      <c r="E749" s="34"/>
      <c r="F749" s="34"/>
      <c r="G749" s="34"/>
      <c r="H749" s="38"/>
      <c r="I749" s="38"/>
      <c r="J749" s="38"/>
      <c r="K749" s="38"/>
    </row>
    <row r="750" spans="1:11" ht="15.75" customHeight="1">
      <c r="A750" s="37"/>
      <c r="B750" s="37"/>
      <c r="D750" s="37"/>
      <c r="E750" s="34"/>
      <c r="F750" s="34"/>
      <c r="G750" s="34"/>
      <c r="H750" s="38"/>
      <c r="I750" s="38"/>
      <c r="J750" s="38"/>
      <c r="K750" s="38"/>
    </row>
    <row r="751" spans="1:11" ht="15.75" customHeight="1">
      <c r="A751" s="37"/>
      <c r="B751" s="37"/>
      <c r="D751" s="37"/>
      <c r="E751" s="34"/>
      <c r="F751" s="34"/>
      <c r="G751" s="34"/>
      <c r="H751" s="38"/>
      <c r="I751" s="38"/>
      <c r="J751" s="38"/>
      <c r="K751" s="38"/>
    </row>
    <row r="752" spans="1:11" ht="15.75" customHeight="1">
      <c r="A752" s="37"/>
      <c r="B752" s="37"/>
      <c r="D752" s="37"/>
      <c r="E752" s="34"/>
      <c r="F752" s="34"/>
      <c r="G752" s="34"/>
      <c r="H752" s="38"/>
      <c r="I752" s="38"/>
      <c r="J752" s="38"/>
      <c r="K752" s="38"/>
    </row>
    <row r="753" spans="1:11" ht="15.75" customHeight="1">
      <c r="A753" s="37"/>
      <c r="B753" s="37"/>
      <c r="D753" s="37"/>
      <c r="E753" s="34"/>
      <c r="F753" s="34"/>
      <c r="G753" s="34"/>
      <c r="H753" s="38"/>
      <c r="I753" s="38"/>
      <c r="J753" s="38"/>
      <c r="K753" s="38"/>
    </row>
    <row r="754" spans="1:11" ht="15.75" customHeight="1">
      <c r="A754" s="37"/>
      <c r="B754" s="37"/>
      <c r="D754" s="37"/>
      <c r="E754" s="34"/>
      <c r="F754" s="34"/>
      <c r="G754" s="34"/>
      <c r="H754" s="38"/>
      <c r="I754" s="38"/>
      <c r="J754" s="38"/>
      <c r="K754" s="38"/>
    </row>
    <row r="755" spans="1:11" ht="15.75" customHeight="1">
      <c r="A755" s="37"/>
      <c r="B755" s="37"/>
      <c r="D755" s="37"/>
      <c r="E755" s="34"/>
      <c r="F755" s="34"/>
      <c r="G755" s="34"/>
      <c r="H755" s="38"/>
      <c r="I755" s="38"/>
      <c r="J755" s="38"/>
      <c r="K755" s="38"/>
    </row>
    <row r="756" spans="1:11" ht="15.75" customHeight="1">
      <c r="A756" s="37"/>
      <c r="B756" s="37"/>
      <c r="D756" s="37"/>
      <c r="E756" s="34"/>
      <c r="F756" s="34"/>
      <c r="G756" s="34"/>
      <c r="H756" s="38"/>
      <c r="I756" s="38"/>
      <c r="J756" s="38"/>
      <c r="K756" s="38"/>
    </row>
    <row r="757" spans="1:11" ht="15.75" customHeight="1">
      <c r="A757" s="37"/>
      <c r="B757" s="37"/>
      <c r="D757" s="37"/>
      <c r="E757" s="34"/>
      <c r="F757" s="34"/>
      <c r="G757" s="34"/>
      <c r="H757" s="38"/>
      <c r="I757" s="38"/>
      <c r="J757" s="38"/>
      <c r="K757" s="38"/>
    </row>
    <row r="758" spans="1:11" ht="15.75" customHeight="1">
      <c r="A758" s="37"/>
      <c r="B758" s="37"/>
      <c r="D758" s="37"/>
      <c r="E758" s="34"/>
      <c r="F758" s="34"/>
      <c r="G758" s="34"/>
      <c r="H758" s="38"/>
      <c r="I758" s="38"/>
      <c r="J758" s="38"/>
      <c r="K758" s="38"/>
    </row>
    <row r="759" spans="1:11" ht="15.75" customHeight="1">
      <c r="A759" s="37"/>
      <c r="B759" s="37"/>
      <c r="D759" s="37"/>
      <c r="E759" s="34"/>
      <c r="F759" s="34"/>
      <c r="G759" s="34"/>
      <c r="H759" s="38"/>
      <c r="I759" s="38"/>
      <c r="J759" s="38"/>
      <c r="K759" s="38"/>
    </row>
    <row r="760" spans="1:11" ht="15.75" customHeight="1">
      <c r="A760" s="37"/>
      <c r="B760" s="37"/>
      <c r="D760" s="37"/>
      <c r="E760" s="34"/>
      <c r="F760" s="34"/>
      <c r="G760" s="34"/>
      <c r="H760" s="38"/>
      <c r="I760" s="38"/>
      <c r="J760" s="38"/>
      <c r="K760" s="38"/>
    </row>
    <row r="761" spans="1:11" ht="15.75" customHeight="1">
      <c r="A761" s="37"/>
      <c r="B761" s="37"/>
      <c r="D761" s="37"/>
      <c r="E761" s="34"/>
      <c r="F761" s="34"/>
      <c r="G761" s="34"/>
      <c r="H761" s="38"/>
      <c r="I761" s="38"/>
      <c r="J761" s="38"/>
      <c r="K761" s="38"/>
    </row>
    <row r="762" spans="1:11" ht="15.75" customHeight="1">
      <c r="A762" s="37"/>
      <c r="B762" s="37"/>
      <c r="D762" s="37"/>
      <c r="E762" s="34"/>
      <c r="F762" s="34"/>
      <c r="G762" s="34"/>
      <c r="H762" s="38"/>
      <c r="I762" s="38"/>
      <c r="J762" s="38"/>
      <c r="K762" s="38"/>
    </row>
    <row r="763" spans="1:11" ht="15.75" customHeight="1">
      <c r="A763" s="37"/>
      <c r="B763" s="37"/>
      <c r="D763" s="37"/>
      <c r="E763" s="34"/>
      <c r="F763" s="34"/>
      <c r="G763" s="34"/>
      <c r="H763" s="38"/>
      <c r="I763" s="38"/>
      <c r="J763" s="38"/>
      <c r="K763" s="38"/>
    </row>
    <row r="764" spans="1:11" ht="15.75" customHeight="1">
      <c r="A764" s="37"/>
      <c r="B764" s="37"/>
      <c r="D764" s="37"/>
      <c r="E764" s="34"/>
      <c r="F764" s="34"/>
      <c r="G764" s="34"/>
      <c r="H764" s="38"/>
      <c r="I764" s="38"/>
      <c r="J764" s="38"/>
      <c r="K764" s="38"/>
    </row>
    <row r="765" spans="1:11" ht="15.75" customHeight="1">
      <c r="A765" s="37"/>
      <c r="B765" s="37"/>
      <c r="D765" s="37"/>
      <c r="E765" s="34"/>
      <c r="F765" s="34"/>
      <c r="G765" s="34"/>
      <c r="H765" s="38"/>
      <c r="I765" s="38"/>
      <c r="J765" s="38"/>
      <c r="K765" s="38"/>
    </row>
    <row r="766" spans="1:11" ht="15.75" customHeight="1">
      <c r="A766" s="37"/>
      <c r="B766" s="37"/>
      <c r="D766" s="37"/>
      <c r="E766" s="34"/>
      <c r="F766" s="34"/>
      <c r="G766" s="34"/>
      <c r="H766" s="38"/>
      <c r="I766" s="38"/>
      <c r="J766" s="38"/>
      <c r="K766" s="38"/>
    </row>
    <row r="767" spans="1:11" ht="15.75" customHeight="1">
      <c r="A767" s="37"/>
      <c r="B767" s="37"/>
      <c r="D767" s="37"/>
      <c r="E767" s="34"/>
      <c r="F767" s="34"/>
      <c r="G767" s="34"/>
      <c r="H767" s="38"/>
      <c r="I767" s="38"/>
      <c r="J767" s="38"/>
      <c r="K767" s="38"/>
    </row>
    <row r="768" spans="1:11" ht="15.75" customHeight="1">
      <c r="A768" s="37"/>
      <c r="B768" s="37"/>
      <c r="D768" s="37"/>
      <c r="E768" s="34"/>
      <c r="F768" s="34"/>
      <c r="G768" s="34"/>
      <c r="H768" s="38"/>
      <c r="I768" s="38"/>
      <c r="J768" s="38"/>
      <c r="K768" s="38"/>
    </row>
    <row r="769" spans="1:11" ht="15.75" customHeight="1">
      <c r="A769" s="37"/>
      <c r="B769" s="37"/>
      <c r="D769" s="37"/>
      <c r="E769" s="34"/>
      <c r="F769" s="34"/>
      <c r="G769" s="34"/>
      <c r="H769" s="38"/>
      <c r="I769" s="38"/>
      <c r="J769" s="38"/>
      <c r="K769" s="38"/>
    </row>
    <row r="770" spans="1:11" ht="15.75" customHeight="1">
      <c r="A770" s="37"/>
      <c r="B770" s="37"/>
      <c r="D770" s="37"/>
      <c r="E770" s="34"/>
      <c r="F770" s="34"/>
      <c r="G770" s="34"/>
      <c r="H770" s="38"/>
      <c r="I770" s="38"/>
      <c r="J770" s="38"/>
      <c r="K770" s="38"/>
    </row>
    <row r="771" spans="1:11" ht="15.75" customHeight="1">
      <c r="A771" s="37"/>
      <c r="B771" s="37"/>
      <c r="D771" s="37"/>
      <c r="E771" s="34"/>
      <c r="F771" s="34"/>
      <c r="G771" s="34"/>
      <c r="H771" s="38"/>
      <c r="I771" s="38"/>
      <c r="J771" s="38"/>
      <c r="K771" s="38"/>
    </row>
    <row r="772" spans="1:11" ht="15.75" customHeight="1">
      <c r="A772" s="37"/>
      <c r="B772" s="37"/>
      <c r="D772" s="37"/>
      <c r="E772" s="34"/>
      <c r="F772" s="34"/>
      <c r="G772" s="34"/>
      <c r="H772" s="38"/>
      <c r="I772" s="38"/>
      <c r="J772" s="38"/>
      <c r="K772" s="38"/>
    </row>
    <row r="773" spans="1:11" ht="15.75" customHeight="1">
      <c r="A773" s="37"/>
      <c r="B773" s="37"/>
      <c r="D773" s="37"/>
      <c r="E773" s="34"/>
      <c r="F773" s="34"/>
      <c r="G773" s="34"/>
      <c r="H773" s="38"/>
      <c r="I773" s="38"/>
      <c r="J773" s="38"/>
      <c r="K773" s="38"/>
    </row>
    <row r="774" spans="1:11" ht="15.75" customHeight="1">
      <c r="A774" s="37"/>
      <c r="B774" s="37"/>
      <c r="D774" s="37"/>
      <c r="E774" s="34"/>
      <c r="F774" s="34"/>
      <c r="G774" s="34"/>
      <c r="H774" s="38"/>
      <c r="I774" s="38"/>
      <c r="J774" s="38"/>
      <c r="K774" s="38"/>
    </row>
    <row r="775" spans="1:11" ht="15.75" customHeight="1">
      <c r="A775" s="37"/>
      <c r="B775" s="37"/>
      <c r="D775" s="37"/>
      <c r="E775" s="34"/>
      <c r="F775" s="34"/>
      <c r="G775" s="34"/>
      <c r="H775" s="38"/>
      <c r="I775" s="38"/>
      <c r="J775" s="38"/>
      <c r="K775" s="38"/>
    </row>
    <row r="776" spans="1:11" ht="15.75" customHeight="1">
      <c r="A776" s="37"/>
      <c r="B776" s="37"/>
      <c r="D776" s="37"/>
      <c r="E776" s="34"/>
      <c r="F776" s="34"/>
      <c r="G776" s="34"/>
      <c r="H776" s="38"/>
      <c r="I776" s="38"/>
      <c r="J776" s="38"/>
      <c r="K776" s="38"/>
    </row>
    <row r="777" spans="1:11" ht="15.75" customHeight="1">
      <c r="A777" s="37"/>
      <c r="B777" s="37"/>
      <c r="D777" s="37"/>
      <c r="E777" s="34"/>
      <c r="F777" s="34"/>
      <c r="G777" s="34"/>
      <c r="H777" s="38"/>
      <c r="I777" s="38"/>
      <c r="J777" s="38"/>
      <c r="K777" s="38"/>
    </row>
    <row r="778" spans="1:11" ht="15.75" customHeight="1">
      <c r="A778" s="37"/>
      <c r="B778" s="37"/>
      <c r="D778" s="37"/>
      <c r="E778" s="34"/>
      <c r="F778" s="34"/>
      <c r="G778" s="34"/>
      <c r="H778" s="38"/>
      <c r="I778" s="38"/>
      <c r="J778" s="38"/>
      <c r="K778" s="38"/>
    </row>
    <row r="779" spans="1:11" ht="15.75" customHeight="1">
      <c r="A779" s="37"/>
      <c r="B779" s="37"/>
      <c r="D779" s="37"/>
      <c r="E779" s="34"/>
      <c r="F779" s="34"/>
      <c r="G779" s="34"/>
      <c r="H779" s="38"/>
      <c r="I779" s="38"/>
      <c r="J779" s="38"/>
      <c r="K779" s="38"/>
    </row>
    <row r="780" spans="1:11" ht="15.75" customHeight="1">
      <c r="A780" s="37"/>
      <c r="B780" s="37"/>
      <c r="D780" s="37"/>
      <c r="E780" s="34"/>
      <c r="F780" s="34"/>
      <c r="G780" s="34"/>
      <c r="H780" s="38"/>
      <c r="I780" s="38"/>
      <c r="J780" s="38"/>
      <c r="K780" s="38"/>
    </row>
    <row r="781" spans="1:11" ht="15.75" customHeight="1">
      <c r="A781" s="37"/>
      <c r="B781" s="37"/>
      <c r="D781" s="37"/>
      <c r="E781" s="34"/>
      <c r="F781" s="34"/>
      <c r="G781" s="34"/>
      <c r="H781" s="38"/>
      <c r="I781" s="38"/>
      <c r="J781" s="38"/>
      <c r="K781" s="38"/>
    </row>
    <row r="782" spans="1:11" ht="15.75" customHeight="1">
      <c r="A782" s="37"/>
      <c r="B782" s="37"/>
      <c r="D782" s="37"/>
      <c r="E782" s="34"/>
      <c r="F782" s="34"/>
      <c r="G782" s="34"/>
      <c r="H782" s="38"/>
      <c r="I782" s="38"/>
      <c r="J782" s="38"/>
      <c r="K782" s="38"/>
    </row>
    <row r="783" spans="1:11" ht="15.75" customHeight="1">
      <c r="A783" s="37"/>
      <c r="B783" s="37"/>
      <c r="D783" s="37"/>
      <c r="E783" s="34"/>
      <c r="F783" s="34"/>
      <c r="G783" s="34"/>
      <c r="H783" s="38"/>
      <c r="I783" s="38"/>
      <c r="J783" s="38"/>
      <c r="K783" s="38"/>
    </row>
    <row r="784" spans="1:11" ht="15.75" customHeight="1">
      <c r="A784" s="37"/>
      <c r="B784" s="37"/>
      <c r="D784" s="37"/>
      <c r="E784" s="34"/>
      <c r="F784" s="34"/>
      <c r="G784" s="34"/>
      <c r="H784" s="38"/>
      <c r="I784" s="38"/>
      <c r="J784" s="38"/>
      <c r="K784" s="38"/>
    </row>
    <row r="785" spans="1:11" ht="15.75" customHeight="1">
      <c r="A785" s="37"/>
      <c r="B785" s="37"/>
      <c r="D785" s="37"/>
      <c r="E785" s="34"/>
      <c r="F785" s="34"/>
      <c r="G785" s="34"/>
      <c r="H785" s="38"/>
      <c r="I785" s="38"/>
      <c r="J785" s="38"/>
      <c r="K785" s="38"/>
    </row>
    <row r="786" spans="1:11" ht="15.75" customHeight="1">
      <c r="A786" s="37"/>
      <c r="B786" s="37"/>
      <c r="D786" s="37"/>
      <c r="E786" s="34"/>
      <c r="F786" s="34"/>
      <c r="G786" s="34"/>
      <c r="H786" s="38"/>
      <c r="I786" s="38"/>
      <c r="J786" s="38"/>
      <c r="K786" s="38"/>
    </row>
    <row r="787" spans="1:11" ht="15.75" customHeight="1">
      <c r="A787" s="37"/>
      <c r="B787" s="37"/>
      <c r="D787" s="37"/>
      <c r="E787" s="34"/>
      <c r="F787" s="34"/>
      <c r="G787" s="34"/>
      <c r="H787" s="38"/>
      <c r="I787" s="38"/>
      <c r="J787" s="38"/>
      <c r="K787" s="38"/>
    </row>
    <row r="788" spans="1:11" ht="15.75" customHeight="1">
      <c r="A788" s="37"/>
      <c r="B788" s="37"/>
      <c r="D788" s="37"/>
      <c r="E788" s="34"/>
      <c r="F788" s="34"/>
      <c r="G788" s="34"/>
      <c r="H788" s="38"/>
      <c r="I788" s="38"/>
      <c r="J788" s="38"/>
      <c r="K788" s="38"/>
    </row>
    <row r="789" spans="1:11" ht="15.75" customHeight="1">
      <c r="A789" s="37"/>
      <c r="B789" s="37"/>
      <c r="D789" s="37"/>
      <c r="E789" s="34"/>
      <c r="F789" s="34"/>
      <c r="G789" s="34"/>
      <c r="H789" s="38"/>
      <c r="I789" s="38"/>
      <c r="J789" s="38"/>
      <c r="K789" s="38"/>
    </row>
    <row r="790" spans="1:11" ht="15.75" customHeight="1">
      <c r="A790" s="37"/>
      <c r="B790" s="37"/>
      <c r="D790" s="37"/>
      <c r="E790" s="34"/>
      <c r="F790" s="34"/>
      <c r="G790" s="34"/>
      <c r="H790" s="38"/>
      <c r="I790" s="38"/>
      <c r="J790" s="38"/>
      <c r="K790" s="38"/>
    </row>
    <row r="791" spans="1:11" ht="15.75" customHeight="1">
      <c r="A791" s="37"/>
      <c r="B791" s="37"/>
      <c r="D791" s="37"/>
      <c r="E791" s="34"/>
      <c r="F791" s="34"/>
      <c r="G791" s="34"/>
      <c r="H791" s="38"/>
      <c r="I791" s="38"/>
      <c r="J791" s="38"/>
      <c r="K791" s="38"/>
    </row>
    <row r="792" spans="1:11" ht="15.75" customHeight="1">
      <c r="A792" s="37"/>
      <c r="B792" s="37"/>
      <c r="D792" s="37"/>
      <c r="E792" s="34"/>
      <c r="F792" s="34"/>
      <c r="G792" s="34"/>
      <c r="H792" s="38"/>
      <c r="I792" s="38"/>
      <c r="J792" s="38"/>
      <c r="K792" s="38"/>
    </row>
    <row r="793" spans="1:11" ht="15.75" customHeight="1">
      <c r="A793" s="37"/>
      <c r="B793" s="37"/>
      <c r="D793" s="37"/>
      <c r="E793" s="34"/>
      <c r="F793" s="34"/>
      <c r="G793" s="34"/>
      <c r="H793" s="38"/>
      <c r="I793" s="38"/>
      <c r="J793" s="38"/>
      <c r="K793" s="38"/>
    </row>
    <row r="794" spans="1:11" ht="15.75" customHeight="1">
      <c r="A794" s="37"/>
      <c r="B794" s="37"/>
      <c r="D794" s="37"/>
      <c r="E794" s="34"/>
      <c r="F794" s="34"/>
      <c r="G794" s="34"/>
      <c r="H794" s="38"/>
      <c r="I794" s="38"/>
      <c r="J794" s="38"/>
      <c r="K794" s="38"/>
    </row>
    <row r="795" spans="1:11" ht="15.75" customHeight="1">
      <c r="A795" s="37"/>
      <c r="B795" s="37"/>
      <c r="D795" s="37"/>
      <c r="E795" s="34"/>
      <c r="F795" s="34"/>
      <c r="G795" s="34"/>
      <c r="H795" s="38"/>
      <c r="I795" s="38"/>
      <c r="J795" s="38"/>
      <c r="K795" s="38"/>
    </row>
    <row r="796" spans="1:11" ht="15.75" customHeight="1">
      <c r="A796" s="37"/>
      <c r="B796" s="37"/>
      <c r="D796" s="37"/>
      <c r="E796" s="34"/>
      <c r="F796" s="34"/>
      <c r="G796" s="34"/>
      <c r="H796" s="38"/>
      <c r="I796" s="38"/>
      <c r="J796" s="38"/>
      <c r="K796" s="38"/>
    </row>
    <row r="797" spans="1:11" ht="15.75" customHeight="1">
      <c r="A797" s="37"/>
      <c r="B797" s="37"/>
      <c r="D797" s="37"/>
      <c r="E797" s="34"/>
      <c r="F797" s="34"/>
      <c r="G797" s="34"/>
      <c r="H797" s="38"/>
      <c r="I797" s="38"/>
      <c r="J797" s="38"/>
      <c r="K797" s="38"/>
    </row>
    <row r="798" spans="1:11" ht="15.75" customHeight="1">
      <c r="A798" s="37"/>
      <c r="B798" s="37"/>
      <c r="D798" s="37"/>
      <c r="E798" s="34"/>
      <c r="F798" s="34"/>
      <c r="G798" s="34"/>
      <c r="H798" s="38"/>
      <c r="I798" s="38"/>
      <c r="J798" s="38"/>
      <c r="K798" s="38"/>
    </row>
    <row r="799" spans="1:11" ht="15.75" customHeight="1">
      <c r="A799" s="37"/>
      <c r="B799" s="37"/>
      <c r="D799" s="37"/>
      <c r="E799" s="34"/>
      <c r="F799" s="34"/>
      <c r="G799" s="34"/>
      <c r="H799" s="38"/>
      <c r="I799" s="38"/>
      <c r="J799" s="38"/>
      <c r="K799" s="38"/>
    </row>
    <row r="800" spans="1:11" ht="15.75" customHeight="1">
      <c r="A800" s="37"/>
      <c r="B800" s="37"/>
      <c r="D800" s="37"/>
      <c r="E800" s="34"/>
      <c r="F800" s="34"/>
      <c r="G800" s="34"/>
      <c r="H800" s="38"/>
      <c r="I800" s="38"/>
      <c r="J800" s="38"/>
      <c r="K800" s="38"/>
    </row>
    <row r="801" spans="1:11" ht="15.75" customHeight="1">
      <c r="A801" s="37"/>
      <c r="B801" s="37"/>
      <c r="D801" s="37"/>
      <c r="E801" s="34"/>
      <c r="F801" s="34"/>
      <c r="G801" s="34"/>
      <c r="H801" s="38"/>
      <c r="I801" s="38"/>
      <c r="J801" s="38"/>
      <c r="K801" s="38"/>
    </row>
    <row r="802" spans="1:11" ht="15.75" customHeight="1">
      <c r="A802" s="37"/>
      <c r="B802" s="37"/>
      <c r="D802" s="37"/>
      <c r="E802" s="34"/>
      <c r="F802" s="34"/>
      <c r="G802" s="34"/>
      <c r="H802" s="38"/>
      <c r="I802" s="38"/>
      <c r="J802" s="38"/>
      <c r="K802" s="38"/>
    </row>
    <row r="803" spans="1:11" ht="15.75" customHeight="1">
      <c r="A803" s="37"/>
      <c r="B803" s="37"/>
      <c r="D803" s="37"/>
      <c r="E803" s="34"/>
      <c r="F803" s="34"/>
      <c r="G803" s="34"/>
      <c r="H803" s="38"/>
      <c r="I803" s="38"/>
      <c r="J803" s="38"/>
      <c r="K803" s="38"/>
    </row>
    <row r="804" spans="1:11" ht="15.75" customHeight="1">
      <c r="A804" s="37"/>
      <c r="B804" s="37"/>
      <c r="D804" s="37"/>
      <c r="E804" s="34"/>
      <c r="F804" s="34"/>
      <c r="G804" s="34"/>
      <c r="H804" s="38"/>
      <c r="I804" s="38"/>
      <c r="J804" s="38"/>
      <c r="K804" s="38"/>
    </row>
    <row r="805" spans="1:11" ht="15.75" customHeight="1">
      <c r="A805" s="37"/>
      <c r="B805" s="37"/>
      <c r="D805" s="37"/>
      <c r="E805" s="34"/>
      <c r="F805" s="34"/>
      <c r="G805" s="34"/>
      <c r="H805" s="38"/>
      <c r="I805" s="38"/>
      <c r="J805" s="38"/>
      <c r="K805" s="38"/>
    </row>
    <row r="806" spans="1:11" ht="15.75" customHeight="1">
      <c r="A806" s="37"/>
      <c r="B806" s="37"/>
      <c r="D806" s="37"/>
      <c r="E806" s="34"/>
      <c r="F806" s="34"/>
      <c r="G806" s="34"/>
      <c r="H806" s="38"/>
      <c r="I806" s="38"/>
      <c r="J806" s="38"/>
      <c r="K806" s="38"/>
    </row>
    <row r="807" spans="1:11" ht="15.75" customHeight="1">
      <c r="A807" s="37"/>
      <c r="B807" s="37"/>
      <c r="D807" s="37"/>
      <c r="E807" s="34"/>
      <c r="F807" s="34"/>
      <c r="G807" s="34"/>
      <c r="H807" s="38"/>
      <c r="I807" s="38"/>
      <c r="J807" s="38"/>
      <c r="K807" s="38"/>
    </row>
    <row r="808" spans="1:11" ht="15.75" customHeight="1">
      <c r="A808" s="37"/>
      <c r="B808" s="37"/>
      <c r="D808" s="37"/>
      <c r="E808" s="34"/>
      <c r="F808" s="34"/>
      <c r="G808" s="34"/>
      <c r="H808" s="38"/>
      <c r="I808" s="38"/>
      <c r="J808" s="38"/>
      <c r="K808" s="38"/>
    </row>
    <row r="809" spans="1:11" ht="15.75" customHeight="1">
      <c r="A809" s="37"/>
      <c r="B809" s="37"/>
      <c r="D809" s="37"/>
      <c r="E809" s="34"/>
      <c r="F809" s="34"/>
      <c r="G809" s="34"/>
      <c r="H809" s="38"/>
      <c r="I809" s="38"/>
      <c r="J809" s="38"/>
      <c r="K809" s="38"/>
    </row>
    <row r="810" spans="1:11" ht="15.75" customHeight="1">
      <c r="A810" s="37"/>
      <c r="B810" s="37"/>
      <c r="D810" s="37"/>
      <c r="E810" s="34"/>
      <c r="F810" s="34"/>
      <c r="G810" s="34"/>
      <c r="H810" s="38"/>
      <c r="I810" s="38"/>
      <c r="J810" s="38"/>
      <c r="K810" s="38"/>
    </row>
    <row r="811" spans="1:11" ht="15.75" customHeight="1">
      <c r="A811" s="37"/>
      <c r="B811" s="37"/>
      <c r="D811" s="37"/>
      <c r="E811" s="34"/>
      <c r="F811" s="34"/>
      <c r="G811" s="34"/>
      <c r="H811" s="38"/>
      <c r="I811" s="38"/>
      <c r="J811" s="38"/>
      <c r="K811" s="38"/>
    </row>
    <row r="812" spans="1:11" ht="15.75" customHeight="1">
      <c r="A812" s="37"/>
      <c r="B812" s="37"/>
      <c r="D812" s="37"/>
      <c r="E812" s="34"/>
      <c r="F812" s="34"/>
      <c r="G812" s="34"/>
      <c r="H812" s="38"/>
      <c r="I812" s="38"/>
      <c r="J812" s="38"/>
      <c r="K812" s="38"/>
    </row>
    <row r="813" spans="1:11" ht="15.75" customHeight="1">
      <c r="A813" s="37"/>
      <c r="B813" s="37"/>
      <c r="D813" s="37"/>
      <c r="E813" s="34"/>
      <c r="F813" s="34"/>
      <c r="G813" s="34"/>
      <c r="H813" s="38"/>
      <c r="I813" s="38"/>
      <c r="J813" s="38"/>
      <c r="K813" s="38"/>
    </row>
    <row r="814" spans="1:11" ht="15.75" customHeight="1">
      <c r="A814" s="37"/>
      <c r="B814" s="37"/>
      <c r="D814" s="37"/>
      <c r="E814" s="34"/>
      <c r="F814" s="34"/>
      <c r="G814" s="34"/>
      <c r="H814" s="38"/>
      <c r="I814" s="38"/>
      <c r="J814" s="38"/>
      <c r="K814" s="38"/>
    </row>
    <row r="815" spans="1:11" ht="15.75" customHeight="1">
      <c r="A815" s="37"/>
      <c r="B815" s="37"/>
      <c r="D815" s="37"/>
      <c r="E815" s="34"/>
      <c r="F815" s="34"/>
      <c r="G815" s="34"/>
      <c r="H815" s="38"/>
      <c r="I815" s="38"/>
      <c r="J815" s="38"/>
      <c r="K815" s="38"/>
    </row>
    <row r="816" spans="1:11" ht="15.75" customHeight="1">
      <c r="A816" s="37"/>
      <c r="B816" s="37"/>
      <c r="D816" s="37"/>
      <c r="E816" s="34"/>
      <c r="F816" s="34"/>
      <c r="G816" s="34"/>
      <c r="H816" s="38"/>
      <c r="I816" s="38"/>
      <c r="J816" s="38"/>
      <c r="K816" s="38"/>
    </row>
    <row r="817" spans="1:11" ht="15.75" customHeight="1">
      <c r="A817" s="37"/>
      <c r="B817" s="37"/>
      <c r="D817" s="37"/>
      <c r="E817" s="34"/>
      <c r="F817" s="34"/>
      <c r="G817" s="34"/>
      <c r="H817" s="38"/>
      <c r="I817" s="38"/>
      <c r="J817" s="38"/>
      <c r="K817" s="38"/>
    </row>
    <row r="818" spans="1:11" ht="15.75" customHeight="1">
      <c r="A818" s="37"/>
      <c r="B818" s="37"/>
      <c r="D818" s="37"/>
      <c r="E818" s="34"/>
      <c r="F818" s="34"/>
      <c r="G818" s="34"/>
      <c r="H818" s="38"/>
      <c r="I818" s="38"/>
      <c r="J818" s="38"/>
      <c r="K818" s="38"/>
    </row>
    <row r="819" spans="1:11" ht="15.75" customHeight="1">
      <c r="A819" s="37"/>
      <c r="B819" s="37"/>
      <c r="D819" s="37"/>
      <c r="E819" s="34"/>
      <c r="F819" s="34"/>
      <c r="G819" s="34"/>
      <c r="H819" s="38"/>
      <c r="I819" s="38"/>
      <c r="J819" s="38"/>
      <c r="K819" s="38"/>
    </row>
    <row r="820" spans="1:11" ht="15.75" customHeight="1">
      <c r="A820" s="37"/>
      <c r="B820" s="37"/>
      <c r="D820" s="37"/>
      <c r="E820" s="34"/>
      <c r="F820" s="34"/>
      <c r="G820" s="34"/>
      <c r="H820" s="38"/>
      <c r="I820" s="38"/>
      <c r="J820" s="38"/>
      <c r="K820" s="38"/>
    </row>
    <row r="821" spans="1:11" ht="15.75" customHeight="1">
      <c r="A821" s="37"/>
      <c r="B821" s="37"/>
      <c r="D821" s="37"/>
      <c r="E821" s="34"/>
      <c r="F821" s="34"/>
      <c r="G821" s="34"/>
      <c r="H821" s="38"/>
      <c r="I821" s="38"/>
      <c r="J821" s="38"/>
      <c r="K821" s="38"/>
    </row>
    <row r="822" spans="1:11" ht="15.75" customHeight="1">
      <c r="A822" s="37"/>
      <c r="B822" s="37"/>
      <c r="D822" s="37"/>
      <c r="E822" s="34"/>
      <c r="F822" s="34"/>
      <c r="G822" s="34"/>
      <c r="H822" s="38"/>
      <c r="I822" s="38"/>
      <c r="J822" s="38"/>
      <c r="K822" s="38"/>
    </row>
    <row r="823" spans="1:11" ht="15.75" customHeight="1">
      <c r="A823" s="37"/>
      <c r="B823" s="37"/>
      <c r="D823" s="37"/>
      <c r="E823" s="34"/>
      <c r="F823" s="34"/>
      <c r="G823" s="34"/>
      <c r="H823" s="38"/>
      <c r="I823" s="38"/>
      <c r="J823" s="38"/>
      <c r="K823" s="38"/>
    </row>
    <row r="824" spans="1:11" ht="15.75" customHeight="1">
      <c r="A824" s="37"/>
      <c r="B824" s="37"/>
      <c r="D824" s="37"/>
      <c r="E824" s="34"/>
      <c r="F824" s="34"/>
      <c r="G824" s="34"/>
      <c r="H824" s="38"/>
      <c r="I824" s="38"/>
      <c r="J824" s="38"/>
      <c r="K824" s="38"/>
    </row>
    <row r="825" spans="1:11" ht="15.75" customHeight="1">
      <c r="A825" s="37"/>
      <c r="B825" s="37"/>
      <c r="D825" s="37"/>
      <c r="E825" s="34"/>
      <c r="F825" s="34"/>
      <c r="G825" s="34"/>
      <c r="H825" s="38"/>
      <c r="I825" s="38"/>
      <c r="J825" s="38"/>
      <c r="K825" s="38"/>
    </row>
    <row r="826" spans="1:11" ht="15.75" customHeight="1">
      <c r="A826" s="37"/>
      <c r="B826" s="37"/>
      <c r="D826" s="37"/>
      <c r="E826" s="34"/>
      <c r="F826" s="34"/>
      <c r="G826" s="34"/>
      <c r="H826" s="38"/>
      <c r="I826" s="38"/>
      <c r="J826" s="38"/>
      <c r="K826" s="38"/>
    </row>
    <row r="827" spans="1:11" ht="15.75" customHeight="1">
      <c r="A827" s="37"/>
      <c r="B827" s="37"/>
      <c r="D827" s="37"/>
      <c r="E827" s="34"/>
      <c r="F827" s="34"/>
      <c r="G827" s="34"/>
      <c r="H827" s="38"/>
      <c r="I827" s="38"/>
      <c r="J827" s="38"/>
      <c r="K827" s="38"/>
    </row>
    <row r="828" spans="1:11" ht="15.75" customHeight="1">
      <c r="A828" s="37"/>
      <c r="B828" s="37"/>
      <c r="D828" s="37"/>
      <c r="E828" s="34"/>
      <c r="F828" s="34"/>
      <c r="G828" s="34"/>
      <c r="H828" s="38"/>
      <c r="I828" s="38"/>
      <c r="J828" s="38"/>
      <c r="K828" s="38"/>
    </row>
    <row r="829" spans="1:11" ht="15.75" customHeight="1">
      <c r="A829" s="37"/>
      <c r="B829" s="37"/>
      <c r="D829" s="37"/>
      <c r="E829" s="34"/>
      <c r="F829" s="34"/>
      <c r="G829" s="34"/>
      <c r="H829" s="38"/>
      <c r="I829" s="38"/>
      <c r="J829" s="38"/>
      <c r="K829" s="38"/>
    </row>
    <row r="830" spans="1:11" ht="15.75" customHeight="1">
      <c r="A830" s="37"/>
      <c r="B830" s="37"/>
      <c r="D830" s="37"/>
      <c r="E830" s="34"/>
      <c r="F830" s="34"/>
      <c r="G830" s="34"/>
      <c r="H830" s="38"/>
      <c r="I830" s="38"/>
      <c r="J830" s="38"/>
      <c r="K830" s="38"/>
    </row>
    <row r="831" spans="1:11" ht="15.75" customHeight="1">
      <c r="A831" s="37"/>
      <c r="B831" s="37"/>
      <c r="D831" s="37"/>
      <c r="E831" s="34"/>
      <c r="F831" s="34"/>
      <c r="G831" s="34"/>
      <c r="H831" s="38"/>
      <c r="I831" s="38"/>
      <c r="J831" s="38"/>
      <c r="K831" s="38"/>
    </row>
    <row r="832" spans="1:11" ht="15.75" customHeight="1">
      <c r="A832" s="37"/>
      <c r="B832" s="37"/>
      <c r="D832" s="37"/>
      <c r="E832" s="34"/>
      <c r="F832" s="34"/>
      <c r="G832" s="34"/>
      <c r="H832" s="38"/>
      <c r="I832" s="38"/>
      <c r="J832" s="38"/>
      <c r="K832" s="38"/>
    </row>
    <row r="833" spans="1:11" ht="15.75" customHeight="1">
      <c r="A833" s="37"/>
      <c r="B833" s="37"/>
      <c r="D833" s="37"/>
      <c r="E833" s="34"/>
      <c r="F833" s="34"/>
      <c r="G833" s="34"/>
      <c r="H833" s="38"/>
      <c r="I833" s="38"/>
      <c r="J833" s="38"/>
      <c r="K833" s="38"/>
    </row>
    <row r="834" spans="1:11" ht="15.75" customHeight="1">
      <c r="A834" s="37"/>
      <c r="B834" s="37"/>
      <c r="D834" s="37"/>
      <c r="E834" s="34"/>
      <c r="F834" s="34"/>
      <c r="G834" s="34"/>
      <c r="H834" s="38"/>
      <c r="I834" s="38"/>
      <c r="J834" s="38"/>
      <c r="K834" s="38"/>
    </row>
    <row r="835" spans="1:11" ht="15.75" customHeight="1">
      <c r="A835" s="37"/>
      <c r="B835" s="37"/>
      <c r="D835" s="37"/>
      <c r="E835" s="34"/>
      <c r="F835" s="34"/>
      <c r="G835" s="34"/>
      <c r="H835" s="38"/>
      <c r="I835" s="38"/>
      <c r="J835" s="38"/>
      <c r="K835" s="38"/>
    </row>
    <row r="836" spans="1:11" ht="15.75" customHeight="1">
      <c r="A836" s="37"/>
      <c r="B836" s="37"/>
      <c r="D836" s="37"/>
      <c r="E836" s="34"/>
      <c r="F836" s="34"/>
      <c r="G836" s="34"/>
      <c r="H836" s="38"/>
      <c r="I836" s="38"/>
      <c r="J836" s="38"/>
      <c r="K836" s="38"/>
    </row>
    <row r="837" spans="1:11" ht="15.75" customHeight="1">
      <c r="A837" s="37"/>
      <c r="B837" s="37"/>
      <c r="D837" s="37"/>
      <c r="E837" s="34"/>
      <c r="F837" s="34"/>
      <c r="G837" s="34"/>
      <c r="H837" s="38"/>
      <c r="I837" s="38"/>
      <c r="J837" s="38"/>
      <c r="K837" s="38"/>
    </row>
    <row r="838" spans="1:11" ht="15.75" customHeight="1">
      <c r="A838" s="37"/>
      <c r="B838" s="37"/>
      <c r="D838" s="37"/>
      <c r="E838" s="34"/>
      <c r="F838" s="34"/>
      <c r="G838" s="34"/>
      <c r="H838" s="38"/>
      <c r="I838" s="38"/>
      <c r="J838" s="38"/>
      <c r="K838" s="38"/>
    </row>
    <row r="839" spans="1:11" ht="15.75" customHeight="1">
      <c r="A839" s="37"/>
      <c r="B839" s="37"/>
      <c r="D839" s="37"/>
      <c r="E839" s="34"/>
      <c r="F839" s="34"/>
      <c r="G839" s="34"/>
      <c r="H839" s="38"/>
      <c r="I839" s="38"/>
      <c r="J839" s="38"/>
      <c r="K839" s="38"/>
    </row>
    <row r="840" spans="1:11" ht="15.75" customHeight="1">
      <c r="A840" s="37"/>
      <c r="B840" s="37"/>
      <c r="D840" s="37"/>
      <c r="E840" s="34"/>
      <c r="F840" s="34"/>
      <c r="G840" s="34"/>
      <c r="H840" s="38"/>
      <c r="I840" s="38"/>
      <c r="J840" s="38"/>
      <c r="K840" s="38"/>
    </row>
    <row r="841" spans="1:11" ht="15.75" customHeight="1">
      <c r="A841" s="37"/>
      <c r="B841" s="37"/>
      <c r="D841" s="37"/>
      <c r="E841" s="34"/>
      <c r="F841" s="34"/>
      <c r="G841" s="34"/>
      <c r="H841" s="38"/>
      <c r="I841" s="38"/>
      <c r="J841" s="38"/>
      <c r="K841" s="38"/>
    </row>
    <row r="842" spans="1:11" ht="15.75" customHeight="1">
      <c r="A842" s="37"/>
      <c r="B842" s="37"/>
      <c r="D842" s="37"/>
      <c r="E842" s="34"/>
      <c r="F842" s="34"/>
      <c r="G842" s="34"/>
      <c r="H842" s="38"/>
      <c r="I842" s="38"/>
      <c r="J842" s="38"/>
      <c r="K842" s="38"/>
    </row>
    <row r="843" spans="1:11" ht="15.75" customHeight="1">
      <c r="A843" s="37"/>
      <c r="B843" s="37"/>
      <c r="D843" s="37"/>
      <c r="E843" s="34"/>
      <c r="F843" s="34"/>
      <c r="G843" s="34"/>
      <c r="H843" s="38"/>
      <c r="I843" s="38"/>
      <c r="J843" s="38"/>
      <c r="K843" s="38"/>
    </row>
    <row r="844" spans="1:11" ht="15.75" customHeight="1">
      <c r="A844" s="37"/>
      <c r="B844" s="37"/>
      <c r="D844" s="37"/>
      <c r="E844" s="34"/>
      <c r="F844" s="34"/>
      <c r="G844" s="34"/>
      <c r="H844" s="38"/>
      <c r="I844" s="38"/>
      <c r="J844" s="38"/>
      <c r="K844" s="38"/>
    </row>
    <row r="845" spans="1:11" ht="15.75" customHeight="1">
      <c r="A845" s="37"/>
      <c r="B845" s="37"/>
      <c r="D845" s="37"/>
      <c r="E845" s="34"/>
      <c r="F845" s="34"/>
      <c r="G845" s="34"/>
      <c r="H845" s="38"/>
      <c r="I845" s="38"/>
      <c r="J845" s="38"/>
      <c r="K845" s="38"/>
    </row>
    <row r="846" spans="1:11" ht="15.75" customHeight="1">
      <c r="A846" s="37"/>
      <c r="B846" s="37"/>
      <c r="D846" s="37"/>
      <c r="E846" s="34"/>
      <c r="F846" s="34"/>
      <c r="G846" s="34"/>
      <c r="H846" s="38"/>
      <c r="I846" s="38"/>
      <c r="J846" s="38"/>
      <c r="K846" s="38"/>
    </row>
    <row r="847" spans="1:11" ht="15.75" customHeight="1">
      <c r="A847" s="37"/>
      <c r="B847" s="37"/>
      <c r="D847" s="37"/>
      <c r="E847" s="34"/>
      <c r="F847" s="34"/>
      <c r="G847" s="34"/>
      <c r="H847" s="38"/>
      <c r="I847" s="38"/>
      <c r="J847" s="38"/>
      <c r="K847" s="38"/>
    </row>
    <row r="848" spans="1:11" ht="15.75" customHeight="1">
      <c r="A848" s="37"/>
      <c r="B848" s="37"/>
      <c r="D848" s="37"/>
      <c r="E848" s="34"/>
      <c r="F848" s="34"/>
      <c r="G848" s="34"/>
      <c r="H848" s="38"/>
      <c r="I848" s="38"/>
      <c r="J848" s="38"/>
      <c r="K848" s="38"/>
    </row>
    <row r="849" spans="1:11" ht="15.75" customHeight="1">
      <c r="A849" s="37"/>
      <c r="B849" s="37"/>
      <c r="D849" s="37"/>
      <c r="E849" s="34"/>
      <c r="F849" s="34"/>
      <c r="G849" s="34"/>
      <c r="H849" s="38"/>
      <c r="I849" s="38"/>
      <c r="J849" s="38"/>
      <c r="K849" s="38"/>
    </row>
    <row r="850" spans="1:11" ht="15.75" customHeight="1">
      <c r="A850" s="37"/>
      <c r="B850" s="37"/>
      <c r="D850" s="37"/>
      <c r="E850" s="34"/>
      <c r="F850" s="34"/>
      <c r="G850" s="34"/>
      <c r="H850" s="38"/>
      <c r="I850" s="38"/>
      <c r="J850" s="38"/>
      <c r="K850" s="38"/>
    </row>
    <row r="851" spans="1:11" ht="15.75" customHeight="1">
      <c r="A851" s="37"/>
      <c r="B851" s="37"/>
      <c r="D851" s="37"/>
      <c r="E851" s="34"/>
      <c r="F851" s="34"/>
      <c r="G851" s="34"/>
      <c r="H851" s="38"/>
      <c r="I851" s="38"/>
      <c r="J851" s="38"/>
      <c r="K851" s="38"/>
    </row>
    <row r="852" spans="1:11" ht="15.75" customHeight="1">
      <c r="A852" s="37"/>
      <c r="B852" s="37"/>
      <c r="D852" s="37"/>
      <c r="E852" s="34"/>
      <c r="F852" s="34"/>
      <c r="G852" s="34"/>
      <c r="H852" s="38"/>
      <c r="I852" s="38"/>
      <c r="J852" s="38"/>
      <c r="K852" s="38"/>
    </row>
    <row r="853" spans="1:11" ht="15.75" customHeight="1">
      <c r="A853" s="37"/>
      <c r="B853" s="37"/>
      <c r="D853" s="37"/>
      <c r="E853" s="34"/>
      <c r="F853" s="34"/>
      <c r="G853" s="34"/>
      <c r="H853" s="38"/>
      <c r="I853" s="38"/>
      <c r="J853" s="38"/>
      <c r="K853" s="38"/>
    </row>
    <row r="854" spans="1:11" ht="15.75" customHeight="1">
      <c r="A854" s="37"/>
      <c r="B854" s="37"/>
      <c r="D854" s="37"/>
      <c r="E854" s="34"/>
      <c r="F854" s="34"/>
      <c r="G854" s="34"/>
      <c r="H854" s="38"/>
      <c r="I854" s="38"/>
      <c r="J854" s="38"/>
      <c r="K854" s="38"/>
    </row>
    <row r="855" spans="1:11" ht="15.75" customHeight="1">
      <c r="A855" s="37"/>
      <c r="B855" s="37"/>
      <c r="D855" s="37"/>
      <c r="E855" s="34"/>
      <c r="F855" s="34"/>
      <c r="G855" s="34"/>
      <c r="H855" s="38"/>
      <c r="I855" s="38"/>
      <c r="J855" s="38"/>
      <c r="K855" s="38"/>
    </row>
    <row r="856" spans="1:11" ht="15.75" customHeight="1">
      <c r="A856" s="37"/>
      <c r="B856" s="37"/>
      <c r="D856" s="37"/>
      <c r="E856" s="34"/>
      <c r="F856" s="34"/>
      <c r="G856" s="34"/>
      <c r="H856" s="38"/>
      <c r="I856" s="38"/>
      <c r="J856" s="38"/>
      <c r="K856" s="38"/>
    </row>
    <row r="857" spans="1:11" ht="15.75" customHeight="1">
      <c r="A857" s="37"/>
      <c r="B857" s="37"/>
      <c r="D857" s="37"/>
      <c r="E857" s="34"/>
      <c r="F857" s="34"/>
      <c r="G857" s="34"/>
      <c r="H857" s="38"/>
      <c r="I857" s="38"/>
      <c r="J857" s="38"/>
      <c r="K857" s="38"/>
    </row>
    <row r="858" spans="1:11" ht="15.75" customHeight="1">
      <c r="A858" s="37"/>
      <c r="B858" s="37"/>
      <c r="D858" s="37"/>
      <c r="E858" s="34"/>
      <c r="F858" s="34"/>
      <c r="G858" s="34"/>
      <c r="H858" s="38"/>
      <c r="I858" s="38"/>
      <c r="J858" s="38"/>
      <c r="K858" s="38"/>
    </row>
    <row r="859" spans="1:11" ht="15.75" customHeight="1">
      <c r="A859" s="37"/>
      <c r="B859" s="37"/>
      <c r="D859" s="37"/>
      <c r="E859" s="34"/>
      <c r="F859" s="34"/>
      <c r="G859" s="34"/>
      <c r="H859" s="38"/>
      <c r="I859" s="38"/>
      <c r="J859" s="38"/>
      <c r="K859" s="38"/>
    </row>
    <row r="860" spans="1:11" ht="15.75" customHeight="1">
      <c r="A860" s="37"/>
      <c r="B860" s="37"/>
      <c r="D860" s="37"/>
      <c r="E860" s="34"/>
      <c r="F860" s="34"/>
      <c r="G860" s="34"/>
      <c r="H860" s="38"/>
      <c r="I860" s="38"/>
      <c r="J860" s="38"/>
      <c r="K860" s="38"/>
    </row>
    <row r="861" spans="1:11" ht="15.75" customHeight="1">
      <c r="A861" s="37"/>
      <c r="B861" s="37"/>
      <c r="D861" s="37"/>
      <c r="E861" s="34"/>
      <c r="F861" s="34"/>
      <c r="G861" s="34"/>
      <c r="H861" s="38"/>
      <c r="I861" s="38"/>
      <c r="J861" s="38"/>
      <c r="K861" s="38"/>
    </row>
    <row r="862" spans="1:11" ht="15.75" customHeight="1">
      <c r="A862" s="37"/>
      <c r="B862" s="37"/>
      <c r="D862" s="37"/>
      <c r="E862" s="34"/>
      <c r="F862" s="34"/>
      <c r="G862" s="34"/>
      <c r="H862" s="38"/>
      <c r="I862" s="38"/>
      <c r="J862" s="38"/>
      <c r="K862" s="38"/>
    </row>
    <row r="863" spans="1:11" ht="15.75" customHeight="1">
      <c r="A863" s="37"/>
      <c r="B863" s="37"/>
      <c r="D863" s="37"/>
      <c r="E863" s="34"/>
      <c r="F863" s="34"/>
      <c r="G863" s="34"/>
      <c r="H863" s="38"/>
      <c r="I863" s="38"/>
      <c r="J863" s="38"/>
      <c r="K863" s="38"/>
    </row>
    <row r="864" spans="1:11" ht="15.75" customHeight="1">
      <c r="A864" s="37"/>
      <c r="B864" s="37"/>
      <c r="D864" s="37"/>
      <c r="E864" s="34"/>
      <c r="F864" s="34"/>
      <c r="G864" s="34"/>
      <c r="H864" s="38"/>
      <c r="I864" s="38"/>
      <c r="J864" s="38"/>
      <c r="K864" s="38"/>
    </row>
    <row r="865" spans="1:11" ht="15.75" customHeight="1">
      <c r="A865" s="37"/>
      <c r="B865" s="37"/>
      <c r="D865" s="37"/>
      <c r="E865" s="34"/>
      <c r="F865" s="34"/>
      <c r="G865" s="34"/>
      <c r="H865" s="38"/>
      <c r="I865" s="38"/>
      <c r="J865" s="38"/>
      <c r="K865" s="38"/>
    </row>
    <row r="866" spans="1:11" ht="15.75" customHeight="1">
      <c r="A866" s="37"/>
      <c r="B866" s="37"/>
      <c r="D866" s="37"/>
      <c r="E866" s="34"/>
      <c r="F866" s="34"/>
      <c r="G866" s="34"/>
      <c r="H866" s="38"/>
      <c r="I866" s="38"/>
      <c r="J866" s="38"/>
      <c r="K866" s="38"/>
    </row>
    <row r="867" spans="1:11" ht="15.75" customHeight="1">
      <c r="A867" s="37"/>
      <c r="B867" s="37"/>
      <c r="D867" s="37"/>
      <c r="E867" s="34"/>
      <c r="F867" s="34"/>
      <c r="G867" s="34"/>
      <c r="H867" s="38"/>
      <c r="I867" s="38"/>
      <c r="J867" s="38"/>
      <c r="K867" s="38"/>
    </row>
    <row r="868" spans="1:11" ht="15.75" customHeight="1">
      <c r="A868" s="37"/>
      <c r="B868" s="37"/>
      <c r="D868" s="37"/>
      <c r="E868" s="34"/>
      <c r="F868" s="34"/>
      <c r="G868" s="34"/>
      <c r="H868" s="38"/>
      <c r="I868" s="38"/>
      <c r="J868" s="38"/>
      <c r="K868" s="38"/>
    </row>
    <row r="869" spans="1:11" ht="15.75" customHeight="1">
      <c r="A869" s="37"/>
      <c r="B869" s="37"/>
      <c r="D869" s="37"/>
      <c r="E869" s="34"/>
      <c r="F869" s="34"/>
      <c r="G869" s="34"/>
      <c r="H869" s="38"/>
      <c r="I869" s="38"/>
      <c r="J869" s="38"/>
      <c r="K869" s="38"/>
    </row>
    <row r="870" spans="1:11" ht="15.75" customHeight="1">
      <c r="A870" s="37"/>
      <c r="B870" s="37"/>
      <c r="D870" s="37"/>
      <c r="E870" s="34"/>
      <c r="F870" s="34"/>
      <c r="G870" s="34"/>
      <c r="H870" s="38"/>
      <c r="I870" s="38"/>
      <c r="J870" s="38"/>
      <c r="K870" s="38"/>
    </row>
    <row r="871" spans="1:11" ht="15.75" customHeight="1">
      <c r="A871" s="37"/>
      <c r="B871" s="37"/>
      <c r="D871" s="37"/>
      <c r="E871" s="34"/>
      <c r="F871" s="34"/>
      <c r="G871" s="34"/>
      <c r="H871" s="38"/>
      <c r="I871" s="38"/>
      <c r="J871" s="38"/>
      <c r="K871" s="38"/>
    </row>
    <row r="872" spans="1:11" ht="15.75" customHeight="1">
      <c r="A872" s="37"/>
      <c r="B872" s="37"/>
      <c r="D872" s="37"/>
      <c r="E872" s="34"/>
      <c r="F872" s="34"/>
      <c r="G872" s="34"/>
      <c r="H872" s="38"/>
      <c r="I872" s="38"/>
      <c r="J872" s="38"/>
      <c r="K872" s="38"/>
    </row>
    <row r="873" spans="1:11" ht="15.75" customHeight="1">
      <c r="A873" s="37"/>
      <c r="B873" s="37"/>
      <c r="D873" s="37"/>
      <c r="E873" s="34"/>
      <c r="F873" s="34"/>
      <c r="G873" s="34"/>
      <c r="H873" s="38"/>
      <c r="I873" s="38"/>
      <c r="J873" s="38"/>
      <c r="K873" s="38"/>
    </row>
    <row r="874" spans="1:11" ht="15.75" customHeight="1">
      <c r="A874" s="37"/>
      <c r="B874" s="37"/>
      <c r="D874" s="37"/>
      <c r="E874" s="34"/>
      <c r="F874" s="34"/>
      <c r="G874" s="34"/>
      <c r="H874" s="38"/>
      <c r="I874" s="38"/>
      <c r="J874" s="38"/>
      <c r="K874" s="38"/>
    </row>
    <row r="875" spans="1:11" ht="15.75" customHeight="1">
      <c r="A875" s="37"/>
      <c r="B875" s="37"/>
      <c r="D875" s="37"/>
      <c r="E875" s="34"/>
      <c r="F875" s="34"/>
      <c r="G875" s="34"/>
      <c r="H875" s="38"/>
      <c r="I875" s="38"/>
      <c r="J875" s="38"/>
      <c r="K875" s="38"/>
    </row>
    <row r="876" spans="1:11" ht="15.75" customHeight="1">
      <c r="A876" s="37"/>
      <c r="B876" s="37"/>
      <c r="D876" s="37"/>
      <c r="E876" s="34"/>
      <c r="F876" s="34"/>
      <c r="G876" s="34"/>
      <c r="H876" s="38"/>
      <c r="I876" s="38"/>
      <c r="J876" s="38"/>
      <c r="K876" s="38"/>
    </row>
    <row r="877" spans="1:11" ht="15.75" customHeight="1">
      <c r="A877" s="37"/>
      <c r="B877" s="37"/>
      <c r="D877" s="37"/>
      <c r="E877" s="34"/>
      <c r="F877" s="34"/>
      <c r="G877" s="34"/>
      <c r="H877" s="38"/>
      <c r="I877" s="38"/>
      <c r="J877" s="38"/>
      <c r="K877" s="38"/>
    </row>
    <row r="878" spans="1:11" ht="15.75" customHeight="1">
      <c r="A878" s="37"/>
      <c r="B878" s="37"/>
      <c r="D878" s="37"/>
      <c r="E878" s="34"/>
      <c r="F878" s="34"/>
      <c r="G878" s="34"/>
      <c r="H878" s="38"/>
      <c r="I878" s="38"/>
      <c r="J878" s="38"/>
      <c r="K878" s="38"/>
    </row>
    <row r="879" spans="1:11" ht="15.75" customHeight="1">
      <c r="A879" s="37"/>
      <c r="B879" s="37"/>
      <c r="D879" s="37"/>
      <c r="E879" s="34"/>
      <c r="F879" s="34"/>
      <c r="G879" s="34"/>
      <c r="H879" s="38"/>
      <c r="I879" s="38"/>
      <c r="J879" s="38"/>
      <c r="K879" s="38"/>
    </row>
    <row r="880" spans="1:11" ht="15.75" customHeight="1">
      <c r="A880" s="37"/>
      <c r="B880" s="37"/>
      <c r="D880" s="37"/>
      <c r="E880" s="34"/>
      <c r="F880" s="34"/>
      <c r="G880" s="34"/>
      <c r="H880" s="38"/>
      <c r="I880" s="38"/>
      <c r="J880" s="38"/>
      <c r="K880" s="38"/>
    </row>
    <row r="881" spans="1:11" ht="15.75" customHeight="1">
      <c r="A881" s="37"/>
      <c r="B881" s="37"/>
      <c r="D881" s="37"/>
      <c r="E881" s="34"/>
      <c r="F881" s="34"/>
      <c r="G881" s="34"/>
      <c r="H881" s="38"/>
      <c r="I881" s="38"/>
      <c r="J881" s="38"/>
      <c r="K881" s="38"/>
    </row>
    <row r="882" spans="1:11" ht="15.75" customHeight="1">
      <c r="A882" s="37"/>
      <c r="B882" s="37"/>
      <c r="D882" s="37"/>
      <c r="E882" s="34"/>
      <c r="F882" s="34"/>
      <c r="G882" s="34"/>
      <c r="H882" s="38"/>
      <c r="I882" s="38"/>
      <c r="J882" s="38"/>
      <c r="K882" s="38"/>
    </row>
    <row r="883" spans="1:11" ht="15.75" customHeight="1">
      <c r="A883" s="37"/>
      <c r="B883" s="37"/>
      <c r="D883" s="37"/>
      <c r="E883" s="34"/>
      <c r="F883" s="34"/>
      <c r="G883" s="34"/>
      <c r="H883" s="38"/>
      <c r="I883" s="38"/>
      <c r="J883" s="38"/>
      <c r="K883" s="38"/>
    </row>
    <row r="884" spans="1:11" ht="15.75" customHeight="1">
      <c r="A884" s="37"/>
      <c r="B884" s="37"/>
      <c r="D884" s="37"/>
      <c r="E884" s="34"/>
      <c r="F884" s="34"/>
      <c r="G884" s="34"/>
      <c r="H884" s="38"/>
      <c r="I884" s="38"/>
      <c r="J884" s="38"/>
      <c r="K884" s="38"/>
    </row>
    <row r="885" spans="1:11" ht="15.75" customHeight="1">
      <c r="A885" s="37"/>
      <c r="B885" s="37"/>
      <c r="D885" s="37"/>
      <c r="E885" s="34"/>
      <c r="F885" s="34"/>
      <c r="G885" s="34"/>
      <c r="H885" s="38"/>
      <c r="I885" s="38"/>
      <c r="J885" s="38"/>
      <c r="K885" s="38"/>
    </row>
    <row r="886" spans="1:11" ht="15.75" customHeight="1">
      <c r="A886" s="37"/>
      <c r="B886" s="37"/>
      <c r="D886" s="37"/>
      <c r="E886" s="34"/>
      <c r="F886" s="34"/>
      <c r="G886" s="34"/>
      <c r="H886" s="38"/>
      <c r="I886" s="38"/>
      <c r="J886" s="38"/>
      <c r="K886" s="38"/>
    </row>
    <row r="887" spans="1:11" ht="15.75" customHeight="1">
      <c r="A887" s="37"/>
      <c r="B887" s="37"/>
      <c r="D887" s="37"/>
      <c r="E887" s="34"/>
      <c r="F887" s="34"/>
      <c r="G887" s="34"/>
      <c r="H887" s="38"/>
      <c r="I887" s="38"/>
      <c r="J887" s="38"/>
      <c r="K887" s="38"/>
    </row>
    <row r="888" spans="1:11" ht="15.75" customHeight="1">
      <c r="A888" s="37"/>
      <c r="B888" s="37"/>
      <c r="D888" s="37"/>
      <c r="E888" s="34"/>
      <c r="F888" s="34"/>
      <c r="G888" s="34"/>
      <c r="H888" s="38"/>
      <c r="I888" s="38"/>
      <c r="J888" s="38"/>
      <c r="K888" s="38"/>
    </row>
    <row r="889" spans="1:11" ht="15.75" customHeight="1">
      <c r="A889" s="37"/>
      <c r="B889" s="37"/>
      <c r="D889" s="37"/>
      <c r="E889" s="34"/>
      <c r="F889" s="34"/>
      <c r="G889" s="34"/>
      <c r="H889" s="38"/>
      <c r="I889" s="38"/>
      <c r="J889" s="38"/>
      <c r="K889" s="38"/>
    </row>
    <row r="890" spans="1:11" ht="15.75" customHeight="1">
      <c r="A890" s="37"/>
      <c r="B890" s="37"/>
      <c r="D890" s="37"/>
      <c r="E890" s="34"/>
      <c r="F890" s="34"/>
      <c r="G890" s="34"/>
      <c r="H890" s="38"/>
      <c r="I890" s="38"/>
      <c r="J890" s="38"/>
      <c r="K890" s="38"/>
    </row>
    <row r="891" spans="1:11" ht="15.75" customHeight="1">
      <c r="A891" s="37"/>
      <c r="B891" s="37"/>
      <c r="D891" s="37"/>
      <c r="E891" s="34"/>
      <c r="F891" s="34"/>
      <c r="G891" s="34"/>
      <c r="H891" s="38"/>
      <c r="I891" s="38"/>
      <c r="J891" s="38"/>
      <c r="K891" s="38"/>
    </row>
    <row r="892" spans="1:11" ht="15.75" customHeight="1">
      <c r="A892" s="37"/>
      <c r="B892" s="37"/>
      <c r="D892" s="37"/>
      <c r="E892" s="34"/>
      <c r="F892" s="34"/>
      <c r="G892" s="34"/>
      <c r="H892" s="38"/>
      <c r="I892" s="38"/>
      <c r="J892" s="38"/>
      <c r="K892" s="38"/>
    </row>
    <row r="893" spans="1:11" ht="15.75" customHeight="1">
      <c r="A893" s="37"/>
      <c r="B893" s="37"/>
      <c r="D893" s="37"/>
      <c r="E893" s="34"/>
      <c r="F893" s="34"/>
      <c r="G893" s="34"/>
      <c r="H893" s="38"/>
      <c r="I893" s="38"/>
      <c r="J893" s="38"/>
      <c r="K893" s="38"/>
    </row>
    <row r="894" spans="1:11" ht="15.75" customHeight="1">
      <c r="A894" s="37"/>
      <c r="B894" s="37"/>
      <c r="D894" s="37"/>
      <c r="E894" s="34"/>
      <c r="F894" s="34"/>
      <c r="G894" s="34"/>
      <c r="H894" s="38"/>
      <c r="I894" s="38"/>
      <c r="J894" s="38"/>
      <c r="K894" s="38"/>
    </row>
    <row r="895" spans="1:11" ht="15.75" customHeight="1">
      <c r="A895" s="37"/>
      <c r="B895" s="37"/>
      <c r="D895" s="37"/>
      <c r="E895" s="34"/>
      <c r="F895" s="34"/>
      <c r="G895" s="34"/>
      <c r="H895" s="38"/>
      <c r="I895" s="38"/>
      <c r="J895" s="38"/>
      <c r="K895" s="38"/>
    </row>
    <row r="896" spans="1:11" ht="15.75" customHeight="1">
      <c r="A896" s="37"/>
      <c r="B896" s="37"/>
      <c r="D896" s="37"/>
      <c r="E896" s="34"/>
      <c r="F896" s="34"/>
      <c r="G896" s="34"/>
      <c r="H896" s="38"/>
      <c r="I896" s="38"/>
      <c r="J896" s="38"/>
      <c r="K896" s="38"/>
    </row>
    <row r="897" spans="1:11" ht="15.75" customHeight="1">
      <c r="A897" s="37"/>
      <c r="B897" s="37"/>
      <c r="D897" s="37"/>
      <c r="E897" s="34"/>
      <c r="F897" s="34"/>
      <c r="G897" s="34"/>
      <c r="H897" s="38"/>
      <c r="I897" s="38"/>
      <c r="J897" s="38"/>
      <c r="K897" s="38"/>
    </row>
    <row r="898" spans="1:11" ht="15.75" customHeight="1">
      <c r="A898" s="37"/>
      <c r="B898" s="37"/>
      <c r="D898" s="37"/>
      <c r="E898" s="34"/>
      <c r="F898" s="34"/>
      <c r="G898" s="34"/>
      <c r="H898" s="38"/>
      <c r="I898" s="38"/>
      <c r="J898" s="38"/>
      <c r="K898" s="38"/>
    </row>
    <row r="899" spans="1:11" ht="15.75" customHeight="1">
      <c r="A899" s="37"/>
      <c r="B899" s="37"/>
      <c r="D899" s="37"/>
      <c r="E899" s="34"/>
      <c r="F899" s="34"/>
      <c r="G899" s="34"/>
      <c r="H899" s="38"/>
      <c r="I899" s="38"/>
      <c r="J899" s="38"/>
      <c r="K899" s="38"/>
    </row>
    <row r="900" spans="1:11" ht="15.75" customHeight="1">
      <c r="A900" s="37"/>
      <c r="B900" s="37"/>
      <c r="D900" s="37"/>
      <c r="E900" s="34"/>
      <c r="F900" s="34"/>
      <c r="G900" s="34"/>
      <c r="H900" s="38"/>
      <c r="I900" s="38"/>
      <c r="J900" s="38"/>
      <c r="K900" s="38"/>
    </row>
    <row r="901" spans="1:11" ht="15.75" customHeight="1">
      <c r="A901" s="37"/>
      <c r="B901" s="37"/>
      <c r="D901" s="37"/>
      <c r="E901" s="34"/>
      <c r="F901" s="34"/>
      <c r="G901" s="34"/>
      <c r="H901" s="38"/>
      <c r="I901" s="38"/>
      <c r="J901" s="38"/>
      <c r="K901" s="38"/>
    </row>
    <row r="902" spans="1:11" ht="15.75" customHeight="1">
      <c r="A902" s="37"/>
      <c r="B902" s="37"/>
      <c r="D902" s="37"/>
      <c r="E902" s="34"/>
      <c r="F902" s="34"/>
      <c r="G902" s="34"/>
      <c r="H902" s="38"/>
      <c r="I902" s="38"/>
      <c r="J902" s="38"/>
      <c r="K902" s="38"/>
    </row>
    <row r="903" spans="1:11" ht="15.75" customHeight="1">
      <c r="A903" s="37"/>
      <c r="B903" s="37"/>
      <c r="D903" s="37"/>
      <c r="E903" s="34"/>
      <c r="F903" s="34"/>
      <c r="G903" s="34"/>
      <c r="H903" s="38"/>
      <c r="I903" s="38"/>
      <c r="J903" s="38"/>
      <c r="K903" s="38"/>
    </row>
    <row r="904" spans="1:11" ht="15.75" customHeight="1">
      <c r="A904" s="37"/>
      <c r="B904" s="37"/>
      <c r="D904" s="37"/>
      <c r="E904" s="34"/>
      <c r="F904" s="34"/>
      <c r="G904" s="34"/>
      <c r="H904" s="38"/>
      <c r="I904" s="38"/>
      <c r="J904" s="38"/>
      <c r="K904" s="38"/>
    </row>
    <row r="905" spans="1:11" ht="15.75" customHeight="1">
      <c r="A905" s="37"/>
      <c r="B905" s="37"/>
      <c r="D905" s="37"/>
      <c r="E905" s="34"/>
      <c r="F905" s="34"/>
      <c r="G905" s="34"/>
      <c r="H905" s="38"/>
      <c r="I905" s="38"/>
      <c r="J905" s="38"/>
      <c r="K905" s="38"/>
    </row>
    <row r="906" spans="1:11" ht="15.75" customHeight="1">
      <c r="A906" s="37"/>
      <c r="B906" s="37"/>
      <c r="D906" s="37"/>
      <c r="E906" s="34"/>
      <c r="F906" s="34"/>
      <c r="G906" s="34"/>
      <c r="H906" s="38"/>
      <c r="I906" s="38"/>
      <c r="J906" s="38"/>
      <c r="K906" s="38"/>
    </row>
    <row r="907" spans="1:11" ht="15.75" customHeight="1">
      <c r="A907" s="37"/>
      <c r="B907" s="37"/>
      <c r="D907" s="37"/>
      <c r="E907" s="34"/>
      <c r="F907" s="34"/>
      <c r="G907" s="34"/>
      <c r="H907" s="38"/>
      <c r="I907" s="38"/>
      <c r="J907" s="38"/>
      <c r="K907" s="38"/>
    </row>
    <row r="908" spans="1:11" ht="15.75" customHeight="1">
      <c r="A908" s="37"/>
      <c r="B908" s="37"/>
      <c r="D908" s="37"/>
      <c r="E908" s="34"/>
      <c r="F908" s="34"/>
      <c r="G908" s="34"/>
      <c r="H908" s="38"/>
      <c r="I908" s="38"/>
      <c r="J908" s="38"/>
      <c r="K908" s="38"/>
    </row>
    <row r="909" spans="1:11" ht="15.75" customHeight="1">
      <c r="A909" s="37"/>
      <c r="B909" s="37"/>
      <c r="D909" s="37"/>
      <c r="E909" s="34"/>
      <c r="F909" s="34"/>
      <c r="G909" s="34"/>
      <c r="H909" s="38"/>
      <c r="I909" s="38"/>
      <c r="J909" s="38"/>
      <c r="K909" s="38"/>
    </row>
    <row r="910" spans="1:11" ht="15.75" customHeight="1">
      <c r="A910" s="37"/>
      <c r="B910" s="37"/>
      <c r="D910" s="37"/>
      <c r="E910" s="34"/>
      <c r="F910" s="34"/>
      <c r="G910" s="34"/>
      <c r="H910" s="38"/>
      <c r="I910" s="38"/>
      <c r="J910" s="38"/>
      <c r="K910" s="38"/>
    </row>
    <row r="911" spans="1:11" ht="15.75" customHeight="1">
      <c r="A911" s="37"/>
      <c r="B911" s="37"/>
      <c r="D911" s="37"/>
      <c r="E911" s="34"/>
      <c r="F911" s="34"/>
      <c r="G911" s="34"/>
      <c r="H911" s="38"/>
      <c r="I911" s="38"/>
      <c r="J911" s="38"/>
      <c r="K911" s="38"/>
    </row>
    <row r="912" spans="1:11" ht="15.75" customHeight="1">
      <c r="A912" s="37"/>
      <c r="B912" s="37"/>
      <c r="D912" s="37"/>
      <c r="E912" s="34"/>
      <c r="F912" s="34"/>
      <c r="G912" s="34"/>
      <c r="H912" s="38"/>
      <c r="I912" s="38"/>
      <c r="J912" s="38"/>
      <c r="K912" s="38"/>
    </row>
    <row r="913" spans="1:11" ht="15.75" customHeight="1">
      <c r="A913" s="37"/>
      <c r="B913" s="37"/>
      <c r="D913" s="37"/>
      <c r="E913" s="34"/>
      <c r="F913" s="34"/>
      <c r="G913" s="34"/>
      <c r="H913" s="38"/>
      <c r="I913" s="38"/>
      <c r="J913" s="38"/>
      <c r="K913" s="38"/>
    </row>
    <row r="914" spans="1:11" ht="15.75" customHeight="1">
      <c r="A914" s="37"/>
      <c r="B914" s="37"/>
      <c r="D914" s="37"/>
      <c r="E914" s="34"/>
      <c r="F914" s="34"/>
      <c r="G914" s="34"/>
      <c r="H914" s="38"/>
      <c r="I914" s="38"/>
      <c r="J914" s="38"/>
      <c r="K914" s="38"/>
    </row>
    <row r="915" spans="1:11" ht="15.75" customHeight="1">
      <c r="A915" s="37"/>
      <c r="B915" s="37"/>
      <c r="D915" s="37"/>
      <c r="E915" s="34"/>
      <c r="F915" s="34"/>
      <c r="G915" s="34"/>
      <c r="H915" s="38"/>
      <c r="I915" s="38"/>
      <c r="J915" s="38"/>
      <c r="K915" s="38"/>
    </row>
    <row r="916" spans="1:11" ht="15.75" customHeight="1">
      <c r="A916" s="37"/>
      <c r="B916" s="37"/>
      <c r="D916" s="37"/>
      <c r="E916" s="34"/>
      <c r="F916" s="34"/>
      <c r="G916" s="34"/>
      <c r="H916" s="38"/>
      <c r="I916" s="38"/>
      <c r="J916" s="38"/>
      <c r="K916" s="38"/>
    </row>
    <row r="917" spans="1:11" ht="15.75" customHeight="1">
      <c r="A917" s="37"/>
      <c r="B917" s="37"/>
      <c r="D917" s="37"/>
      <c r="E917" s="34"/>
      <c r="F917" s="34"/>
      <c r="G917" s="34"/>
      <c r="H917" s="38"/>
      <c r="I917" s="38"/>
      <c r="J917" s="38"/>
      <c r="K917" s="38"/>
    </row>
    <row r="918" spans="1:11" ht="15.75" customHeight="1">
      <c r="A918" s="37"/>
      <c r="B918" s="37"/>
      <c r="D918" s="37"/>
      <c r="E918" s="34"/>
      <c r="F918" s="34"/>
      <c r="G918" s="34"/>
      <c r="H918" s="38"/>
      <c r="I918" s="38"/>
      <c r="J918" s="38"/>
      <c r="K918" s="38"/>
    </row>
    <row r="919" spans="1:11" ht="15.75" customHeight="1">
      <c r="A919" s="37"/>
      <c r="B919" s="37"/>
      <c r="D919" s="37"/>
      <c r="E919" s="34"/>
      <c r="F919" s="34"/>
      <c r="G919" s="34"/>
      <c r="H919" s="38"/>
      <c r="I919" s="38"/>
      <c r="J919" s="38"/>
      <c r="K919" s="38"/>
    </row>
    <row r="920" spans="1:11" ht="15.75" customHeight="1">
      <c r="A920" s="37"/>
      <c r="B920" s="37"/>
      <c r="D920" s="37"/>
      <c r="E920" s="34"/>
      <c r="F920" s="34"/>
      <c r="G920" s="34"/>
      <c r="H920" s="38"/>
      <c r="I920" s="38"/>
      <c r="J920" s="38"/>
      <c r="K920" s="38"/>
    </row>
    <row r="921" spans="1:11" ht="15.75" customHeight="1">
      <c r="A921" s="37"/>
      <c r="B921" s="37"/>
      <c r="D921" s="37"/>
      <c r="E921" s="34"/>
      <c r="F921" s="34"/>
      <c r="G921" s="34"/>
      <c r="H921" s="38"/>
      <c r="I921" s="38"/>
      <c r="J921" s="38"/>
      <c r="K921" s="38"/>
    </row>
    <row r="922" spans="1:11" ht="15.75" customHeight="1">
      <c r="A922" s="37"/>
      <c r="B922" s="37"/>
      <c r="D922" s="37"/>
      <c r="E922" s="34"/>
      <c r="F922" s="34"/>
      <c r="G922" s="34"/>
      <c r="H922" s="38"/>
      <c r="I922" s="38"/>
      <c r="J922" s="38"/>
      <c r="K922" s="38"/>
    </row>
    <row r="923" spans="1:11" ht="15.75" customHeight="1">
      <c r="A923" s="37"/>
      <c r="B923" s="37"/>
      <c r="D923" s="37"/>
      <c r="E923" s="34"/>
      <c r="F923" s="34"/>
      <c r="G923" s="34"/>
      <c r="H923" s="38"/>
      <c r="I923" s="38"/>
      <c r="J923" s="38"/>
      <c r="K923" s="38"/>
    </row>
    <row r="924" spans="1:11" ht="15.75" customHeight="1">
      <c r="A924" s="37"/>
      <c r="B924" s="37"/>
      <c r="D924" s="37"/>
      <c r="E924" s="34"/>
      <c r="F924" s="34"/>
      <c r="G924" s="34"/>
      <c r="H924" s="38"/>
      <c r="I924" s="38"/>
      <c r="J924" s="38"/>
      <c r="K924" s="38"/>
    </row>
    <row r="925" spans="1:11" ht="15.75" customHeight="1">
      <c r="A925" s="37"/>
      <c r="B925" s="37"/>
      <c r="D925" s="37"/>
      <c r="E925" s="34"/>
      <c r="F925" s="34"/>
      <c r="G925" s="34"/>
      <c r="H925" s="38"/>
      <c r="I925" s="38"/>
      <c r="J925" s="38"/>
      <c r="K925" s="38"/>
    </row>
    <row r="926" spans="1:11" ht="15.75" customHeight="1">
      <c r="A926" s="37"/>
      <c r="B926" s="37"/>
      <c r="D926" s="37"/>
      <c r="E926" s="34"/>
      <c r="F926" s="34"/>
      <c r="G926" s="34"/>
      <c r="H926" s="38"/>
      <c r="I926" s="38"/>
      <c r="J926" s="38"/>
      <c r="K926" s="38"/>
    </row>
    <row r="927" spans="1:11" ht="15.75" customHeight="1">
      <c r="A927" s="37"/>
      <c r="B927" s="37"/>
      <c r="D927" s="37"/>
      <c r="E927" s="34"/>
      <c r="F927" s="34"/>
      <c r="G927" s="34"/>
      <c r="H927" s="38"/>
      <c r="I927" s="38"/>
      <c r="J927" s="38"/>
      <c r="K927" s="38"/>
    </row>
    <row r="928" spans="1:11" ht="15.75" customHeight="1">
      <c r="A928" s="37"/>
      <c r="B928" s="37"/>
      <c r="D928" s="37"/>
      <c r="E928" s="34"/>
      <c r="F928" s="34"/>
      <c r="G928" s="34"/>
      <c r="H928" s="38"/>
      <c r="I928" s="38"/>
      <c r="J928" s="38"/>
      <c r="K928" s="38"/>
    </row>
    <row r="929" spans="1:11" ht="15.75" customHeight="1">
      <c r="A929" s="37"/>
      <c r="B929" s="37"/>
      <c r="D929" s="37"/>
      <c r="E929" s="34"/>
      <c r="F929" s="34"/>
      <c r="G929" s="34"/>
      <c r="H929" s="38"/>
      <c r="I929" s="38"/>
      <c r="J929" s="38"/>
      <c r="K929" s="38"/>
    </row>
    <row r="930" spans="1:11" ht="15.75" customHeight="1">
      <c r="A930" s="37"/>
      <c r="B930" s="37"/>
      <c r="D930" s="37"/>
      <c r="E930" s="34"/>
      <c r="F930" s="34"/>
      <c r="G930" s="34"/>
      <c r="H930" s="38"/>
      <c r="I930" s="38"/>
      <c r="J930" s="38"/>
      <c r="K930" s="38"/>
    </row>
    <row r="931" spans="1:11" ht="15.75" customHeight="1">
      <c r="A931" s="37"/>
      <c r="B931" s="37"/>
      <c r="D931" s="37"/>
      <c r="E931" s="34"/>
      <c r="F931" s="34"/>
      <c r="G931" s="34"/>
      <c r="H931" s="38"/>
      <c r="I931" s="38"/>
      <c r="J931" s="38"/>
      <c r="K931" s="38"/>
    </row>
    <row r="932" spans="1:11" ht="15.75" customHeight="1">
      <c r="A932" s="37"/>
      <c r="B932" s="37"/>
      <c r="D932" s="37"/>
      <c r="E932" s="34"/>
      <c r="F932" s="34"/>
      <c r="G932" s="34"/>
      <c r="H932" s="38"/>
      <c r="I932" s="38"/>
      <c r="J932" s="38"/>
      <c r="K932" s="38"/>
    </row>
    <row r="933" spans="1:11" ht="15.75" customHeight="1">
      <c r="A933" s="37"/>
      <c r="B933" s="37"/>
      <c r="D933" s="37"/>
      <c r="E933" s="34"/>
      <c r="F933" s="34"/>
      <c r="G933" s="34"/>
      <c r="H933" s="38"/>
      <c r="I933" s="38"/>
      <c r="J933" s="38"/>
      <c r="K933" s="38"/>
    </row>
    <row r="934" spans="1:11" ht="15.75" customHeight="1">
      <c r="A934" s="37"/>
      <c r="B934" s="37"/>
      <c r="D934" s="37"/>
      <c r="E934" s="34"/>
      <c r="F934" s="34"/>
      <c r="G934" s="34"/>
      <c r="H934" s="38"/>
      <c r="I934" s="38"/>
      <c r="J934" s="38"/>
      <c r="K934" s="38"/>
    </row>
    <row r="935" spans="1:11" ht="15.75" customHeight="1">
      <c r="A935" s="37"/>
      <c r="B935" s="37"/>
      <c r="D935" s="37"/>
      <c r="E935" s="34"/>
      <c r="F935" s="34"/>
      <c r="G935" s="34"/>
      <c r="H935" s="38"/>
      <c r="I935" s="38"/>
      <c r="J935" s="38"/>
      <c r="K935" s="38"/>
    </row>
    <row r="936" spans="1:11" ht="15.75" customHeight="1">
      <c r="A936" s="37"/>
      <c r="B936" s="37"/>
      <c r="D936" s="37"/>
      <c r="E936" s="34"/>
      <c r="F936" s="34"/>
      <c r="G936" s="34"/>
      <c r="H936" s="38"/>
      <c r="I936" s="38"/>
      <c r="J936" s="38"/>
      <c r="K936" s="38"/>
    </row>
    <row r="937" spans="1:11" ht="15.75" customHeight="1">
      <c r="A937" s="37"/>
      <c r="B937" s="37"/>
      <c r="D937" s="37"/>
      <c r="E937" s="34"/>
      <c r="F937" s="34"/>
      <c r="G937" s="34"/>
      <c r="H937" s="38"/>
      <c r="I937" s="38"/>
      <c r="J937" s="38"/>
      <c r="K937" s="38"/>
    </row>
    <row r="938" spans="1:11" ht="15.75" customHeight="1">
      <c r="A938" s="37"/>
      <c r="B938" s="37"/>
      <c r="D938" s="37"/>
      <c r="E938" s="34"/>
      <c r="F938" s="34"/>
      <c r="G938" s="34"/>
      <c r="H938" s="38"/>
      <c r="I938" s="38"/>
      <c r="J938" s="38"/>
      <c r="K938" s="38"/>
    </row>
    <row r="939" spans="1:11" ht="15.75" customHeight="1">
      <c r="A939" s="37"/>
      <c r="B939" s="37"/>
      <c r="D939" s="37"/>
      <c r="E939" s="34"/>
      <c r="F939" s="34"/>
      <c r="G939" s="34"/>
      <c r="H939" s="38"/>
      <c r="I939" s="38"/>
      <c r="J939" s="38"/>
      <c r="K939" s="38"/>
    </row>
    <row r="940" spans="1:11" ht="15.75" customHeight="1">
      <c r="A940" s="37"/>
      <c r="B940" s="37"/>
      <c r="D940" s="37"/>
      <c r="E940" s="34"/>
      <c r="F940" s="34"/>
      <c r="G940" s="34"/>
      <c r="H940" s="38"/>
      <c r="I940" s="38"/>
      <c r="J940" s="38"/>
      <c r="K940" s="38"/>
    </row>
    <row r="941" spans="1:11" ht="15.75" customHeight="1">
      <c r="A941" s="37"/>
      <c r="B941" s="37"/>
      <c r="D941" s="37"/>
      <c r="E941" s="34"/>
      <c r="F941" s="34"/>
      <c r="G941" s="34"/>
      <c r="H941" s="38"/>
      <c r="I941" s="38"/>
      <c r="J941" s="38"/>
      <c r="K941" s="38"/>
    </row>
    <row r="942" spans="1:11" ht="15.75" customHeight="1">
      <c r="A942" s="37"/>
      <c r="B942" s="37"/>
      <c r="D942" s="37"/>
      <c r="E942" s="34"/>
      <c r="F942" s="34"/>
      <c r="G942" s="34"/>
      <c r="H942" s="38"/>
      <c r="I942" s="38"/>
      <c r="J942" s="38"/>
      <c r="K942" s="38"/>
    </row>
    <row r="943" spans="1:11" ht="15.75" customHeight="1">
      <c r="A943" s="37"/>
      <c r="B943" s="37"/>
      <c r="D943" s="37"/>
      <c r="E943" s="34"/>
      <c r="F943" s="34"/>
      <c r="G943" s="34"/>
      <c r="H943" s="38"/>
      <c r="I943" s="38"/>
      <c r="J943" s="38"/>
      <c r="K943" s="38"/>
    </row>
    <row r="944" spans="1:11" ht="15.75" customHeight="1">
      <c r="A944" s="37"/>
      <c r="B944" s="37"/>
      <c r="D944" s="37"/>
      <c r="E944" s="34"/>
      <c r="F944" s="34"/>
      <c r="G944" s="34"/>
      <c r="H944" s="38"/>
      <c r="I944" s="38"/>
      <c r="J944" s="38"/>
      <c r="K944" s="38"/>
    </row>
    <row r="945" spans="1:11" ht="15.75" customHeight="1">
      <c r="A945" s="37"/>
      <c r="B945" s="37"/>
      <c r="D945" s="37"/>
      <c r="E945" s="34"/>
      <c r="F945" s="34"/>
      <c r="G945" s="34"/>
      <c r="H945" s="38"/>
      <c r="I945" s="38"/>
      <c r="J945" s="38"/>
      <c r="K945" s="38"/>
    </row>
    <row r="946" spans="1:11" ht="15.75" customHeight="1">
      <c r="A946" s="37"/>
      <c r="B946" s="37"/>
      <c r="D946" s="37"/>
      <c r="E946" s="34"/>
      <c r="F946" s="34"/>
      <c r="G946" s="34"/>
      <c r="H946" s="38"/>
      <c r="I946" s="38"/>
      <c r="J946" s="38"/>
      <c r="K946" s="38"/>
    </row>
    <row r="947" spans="1:11" ht="15.75" customHeight="1">
      <c r="A947" s="37"/>
      <c r="B947" s="37"/>
      <c r="D947" s="37"/>
      <c r="E947" s="34"/>
      <c r="F947" s="34"/>
      <c r="G947" s="34"/>
      <c r="H947" s="38"/>
      <c r="I947" s="38"/>
      <c r="J947" s="38"/>
      <c r="K947" s="38"/>
    </row>
    <row r="948" spans="1:11" ht="15.75" customHeight="1">
      <c r="A948" s="37"/>
      <c r="B948" s="37"/>
      <c r="D948" s="37"/>
      <c r="E948" s="34"/>
      <c r="F948" s="34"/>
      <c r="G948" s="34"/>
      <c r="H948" s="38"/>
      <c r="I948" s="38"/>
      <c r="J948" s="38"/>
      <c r="K948" s="38"/>
    </row>
    <row r="949" spans="1:11" ht="15.75" customHeight="1">
      <c r="A949" s="37"/>
      <c r="B949" s="37"/>
      <c r="D949" s="37"/>
      <c r="E949" s="34"/>
      <c r="F949" s="34"/>
      <c r="G949" s="34"/>
      <c r="H949" s="38"/>
      <c r="I949" s="38"/>
      <c r="J949" s="38"/>
      <c r="K949" s="38"/>
    </row>
    <row r="950" spans="1:11" ht="15.75" customHeight="1">
      <c r="A950" s="37"/>
      <c r="B950" s="37"/>
      <c r="D950" s="37"/>
      <c r="E950" s="34"/>
      <c r="F950" s="34"/>
      <c r="G950" s="34"/>
      <c r="H950" s="38"/>
      <c r="I950" s="38"/>
      <c r="J950" s="38"/>
      <c r="K950" s="38"/>
    </row>
    <row r="951" spans="1:11" ht="15.75" customHeight="1">
      <c r="A951" s="37"/>
      <c r="B951" s="37"/>
      <c r="D951" s="37"/>
      <c r="E951" s="34"/>
      <c r="F951" s="34"/>
      <c r="G951" s="34"/>
      <c r="H951" s="38"/>
      <c r="I951" s="38"/>
      <c r="J951" s="38"/>
      <c r="K951" s="38"/>
    </row>
    <row r="952" spans="1:11" ht="15.75" customHeight="1">
      <c r="A952" s="37"/>
      <c r="B952" s="37"/>
      <c r="D952" s="37"/>
      <c r="E952" s="34"/>
      <c r="F952" s="34"/>
      <c r="G952" s="34"/>
      <c r="H952" s="38"/>
      <c r="I952" s="38"/>
      <c r="J952" s="38"/>
      <c r="K952" s="38"/>
    </row>
    <row r="953" spans="1:11" ht="15.75" customHeight="1">
      <c r="A953" s="37"/>
      <c r="B953" s="37"/>
      <c r="D953" s="37"/>
      <c r="E953" s="34"/>
      <c r="F953" s="34"/>
      <c r="G953" s="34"/>
      <c r="H953" s="38"/>
      <c r="I953" s="38"/>
      <c r="J953" s="38"/>
      <c r="K953" s="38"/>
    </row>
    <row r="954" spans="1:11" ht="15.75" customHeight="1">
      <c r="A954" s="37"/>
      <c r="B954" s="37"/>
      <c r="D954" s="37"/>
      <c r="E954" s="34"/>
      <c r="F954" s="34"/>
      <c r="G954" s="34"/>
      <c r="H954" s="38"/>
      <c r="I954" s="38"/>
      <c r="J954" s="38"/>
      <c r="K954" s="38"/>
    </row>
    <row r="955" spans="1:11" ht="15.75" customHeight="1">
      <c r="A955" s="37"/>
      <c r="B955" s="37"/>
      <c r="D955" s="37"/>
      <c r="E955" s="34"/>
      <c r="F955" s="34"/>
      <c r="G955" s="34"/>
      <c r="H955" s="38"/>
      <c r="I955" s="38"/>
      <c r="J955" s="38"/>
      <c r="K955" s="38"/>
    </row>
    <row r="956" spans="1:11" ht="15.75" customHeight="1">
      <c r="A956" s="37"/>
      <c r="B956" s="37"/>
      <c r="D956" s="37"/>
      <c r="E956" s="34"/>
      <c r="F956" s="34"/>
      <c r="G956" s="34"/>
      <c r="H956" s="38"/>
      <c r="I956" s="38"/>
      <c r="J956" s="38"/>
      <c r="K956" s="38"/>
    </row>
    <row r="957" spans="1:11" ht="15.75" customHeight="1">
      <c r="A957" s="37"/>
      <c r="B957" s="37"/>
      <c r="D957" s="37"/>
      <c r="E957" s="34"/>
      <c r="F957" s="34"/>
      <c r="G957" s="34"/>
      <c r="H957" s="38"/>
      <c r="I957" s="38"/>
      <c r="J957" s="38"/>
      <c r="K957" s="38"/>
    </row>
    <row r="958" spans="1:11" ht="15.75" customHeight="1">
      <c r="A958" s="37"/>
      <c r="B958" s="37"/>
      <c r="D958" s="37"/>
      <c r="E958" s="34"/>
      <c r="F958" s="34"/>
      <c r="G958" s="34"/>
      <c r="H958" s="38"/>
      <c r="I958" s="38"/>
      <c r="J958" s="38"/>
      <c r="K958" s="38"/>
    </row>
    <row r="959" spans="1:11" ht="15.75" customHeight="1">
      <c r="A959" s="37"/>
      <c r="B959" s="37"/>
      <c r="D959" s="37"/>
      <c r="E959" s="34"/>
      <c r="F959" s="34"/>
      <c r="G959" s="34"/>
      <c r="H959" s="38"/>
      <c r="I959" s="38"/>
      <c r="J959" s="38"/>
      <c r="K959" s="38"/>
    </row>
    <row r="960" spans="1:11" ht="15.75" customHeight="1">
      <c r="A960" s="37"/>
      <c r="B960" s="37"/>
      <c r="D960" s="37"/>
      <c r="E960" s="34"/>
      <c r="F960" s="34"/>
      <c r="G960" s="34"/>
      <c r="H960" s="38"/>
      <c r="I960" s="38"/>
      <c r="J960" s="38"/>
      <c r="K960" s="38"/>
    </row>
    <row r="961" spans="1:11" ht="15.75" customHeight="1">
      <c r="A961" s="37"/>
      <c r="B961" s="37"/>
      <c r="D961" s="37"/>
      <c r="E961" s="34"/>
      <c r="F961" s="34"/>
      <c r="G961" s="34"/>
      <c r="H961" s="38"/>
      <c r="I961" s="38"/>
      <c r="J961" s="38"/>
      <c r="K961" s="38"/>
    </row>
    <row r="962" spans="1:11" ht="15.75" customHeight="1">
      <c r="A962" s="37"/>
      <c r="B962" s="37"/>
      <c r="D962" s="37"/>
      <c r="E962" s="34"/>
      <c r="F962" s="34"/>
      <c r="G962" s="34"/>
      <c r="H962" s="38"/>
      <c r="I962" s="38"/>
      <c r="J962" s="38"/>
      <c r="K962" s="38"/>
    </row>
    <row r="963" spans="1:11" ht="15.75" customHeight="1">
      <c r="A963" s="37"/>
      <c r="B963" s="37"/>
      <c r="D963" s="37"/>
      <c r="E963" s="34"/>
      <c r="F963" s="34"/>
      <c r="G963" s="34"/>
      <c r="H963" s="38"/>
      <c r="I963" s="38"/>
      <c r="J963" s="38"/>
      <c r="K963" s="38"/>
    </row>
    <row r="964" spans="1:11" ht="15.75" customHeight="1">
      <c r="A964" s="37"/>
      <c r="B964" s="37"/>
      <c r="D964" s="37"/>
      <c r="E964" s="34"/>
      <c r="F964" s="34"/>
      <c r="G964" s="34"/>
      <c r="H964" s="38"/>
      <c r="I964" s="38"/>
      <c r="J964" s="38"/>
      <c r="K964" s="38"/>
    </row>
    <row r="965" spans="1:11" ht="15.75" customHeight="1">
      <c r="A965" s="37"/>
      <c r="B965" s="37"/>
      <c r="D965" s="37"/>
      <c r="E965" s="34"/>
      <c r="F965" s="34"/>
      <c r="G965" s="34"/>
      <c r="H965" s="38"/>
      <c r="I965" s="38"/>
      <c r="J965" s="38"/>
      <c r="K965" s="38"/>
    </row>
    <row r="966" spans="1:11" ht="15.75" customHeight="1">
      <c r="A966" s="37"/>
      <c r="B966" s="37"/>
      <c r="D966" s="37"/>
      <c r="E966" s="34"/>
      <c r="F966" s="34"/>
      <c r="G966" s="34"/>
      <c r="H966" s="38"/>
      <c r="I966" s="38"/>
      <c r="J966" s="38"/>
      <c r="K966" s="38"/>
    </row>
    <row r="967" spans="1:11" ht="15.75" customHeight="1">
      <c r="A967" s="37"/>
      <c r="B967" s="37"/>
      <c r="D967" s="37"/>
      <c r="E967" s="34"/>
      <c r="F967" s="34"/>
      <c r="G967" s="34"/>
      <c r="H967" s="38"/>
      <c r="I967" s="38"/>
      <c r="J967" s="38"/>
      <c r="K967" s="38"/>
    </row>
    <row r="968" spans="1:11" ht="15.75" customHeight="1">
      <c r="A968" s="37"/>
      <c r="B968" s="37"/>
      <c r="D968" s="37"/>
      <c r="E968" s="34"/>
      <c r="F968" s="34"/>
      <c r="G968" s="34"/>
      <c r="H968" s="38"/>
      <c r="I968" s="38"/>
      <c r="J968" s="38"/>
      <c r="K968" s="38"/>
    </row>
    <row r="969" spans="1:11" ht="15.75" customHeight="1">
      <c r="A969" s="37"/>
      <c r="B969" s="37"/>
      <c r="D969" s="37"/>
      <c r="E969" s="34"/>
      <c r="F969" s="34"/>
      <c r="G969" s="34"/>
      <c r="H969" s="38"/>
      <c r="I969" s="38"/>
      <c r="J969" s="38"/>
      <c r="K969" s="38"/>
    </row>
    <row r="970" spans="1:11" ht="15.75" customHeight="1">
      <c r="A970" s="37"/>
      <c r="B970" s="37"/>
      <c r="D970" s="37"/>
      <c r="E970" s="34"/>
      <c r="F970" s="34"/>
      <c r="G970" s="34"/>
      <c r="H970" s="38"/>
      <c r="I970" s="38"/>
      <c r="J970" s="38"/>
      <c r="K970" s="38"/>
    </row>
    <row r="971" spans="1:11" ht="15.75" customHeight="1">
      <c r="A971" s="37"/>
      <c r="B971" s="37"/>
      <c r="D971" s="37"/>
      <c r="E971" s="34"/>
      <c r="F971" s="34"/>
      <c r="G971" s="34"/>
      <c r="H971" s="38"/>
      <c r="I971" s="38"/>
      <c r="J971" s="38"/>
      <c r="K971" s="38"/>
    </row>
    <row r="972" spans="1:11" ht="15.75" customHeight="1">
      <c r="A972" s="37"/>
      <c r="B972" s="37"/>
      <c r="D972" s="37"/>
      <c r="E972" s="34"/>
      <c r="F972" s="34"/>
      <c r="G972" s="34"/>
      <c r="H972" s="38"/>
      <c r="I972" s="38"/>
      <c r="J972" s="38"/>
      <c r="K972" s="38"/>
    </row>
    <row r="973" spans="1:11" ht="15.75" customHeight="1">
      <c r="A973" s="37"/>
      <c r="B973" s="37"/>
      <c r="D973" s="37"/>
      <c r="E973" s="34"/>
      <c r="F973" s="34"/>
      <c r="G973" s="34"/>
      <c r="H973" s="38"/>
      <c r="I973" s="38"/>
      <c r="J973" s="38"/>
      <c r="K973" s="38"/>
    </row>
    <row r="974" spans="1:11" ht="15.75" customHeight="1">
      <c r="A974" s="37"/>
      <c r="B974" s="37"/>
      <c r="D974" s="37"/>
      <c r="E974" s="34"/>
      <c r="F974" s="34"/>
      <c r="G974" s="34"/>
      <c r="H974" s="38"/>
      <c r="I974" s="38"/>
      <c r="J974" s="38"/>
      <c r="K974" s="38"/>
    </row>
    <row r="975" spans="1:11" ht="15.75" customHeight="1">
      <c r="A975" s="37"/>
      <c r="B975" s="37"/>
      <c r="D975" s="37"/>
      <c r="E975" s="34"/>
      <c r="F975" s="34"/>
      <c r="G975" s="34"/>
      <c r="H975" s="38"/>
      <c r="I975" s="38"/>
      <c r="J975" s="38"/>
      <c r="K975" s="38"/>
    </row>
    <row r="976" spans="1:11" ht="15.75" customHeight="1">
      <c r="A976" s="37"/>
      <c r="B976" s="37"/>
      <c r="D976" s="37"/>
      <c r="E976" s="34"/>
      <c r="F976" s="34"/>
      <c r="G976" s="34"/>
      <c r="H976" s="38"/>
      <c r="I976" s="38"/>
      <c r="J976" s="38"/>
      <c r="K976" s="38"/>
    </row>
    <row r="977" spans="1:11" ht="15.75" customHeight="1">
      <c r="A977" s="37"/>
      <c r="B977" s="37"/>
      <c r="D977" s="37"/>
      <c r="E977" s="34"/>
      <c r="F977" s="34"/>
      <c r="G977" s="34"/>
      <c r="H977" s="38"/>
      <c r="I977" s="38"/>
      <c r="J977" s="38"/>
      <c r="K977" s="38"/>
    </row>
    <row r="978" spans="1:11" ht="15.75" customHeight="1">
      <c r="A978" s="37"/>
      <c r="B978" s="37"/>
      <c r="D978" s="37"/>
      <c r="E978" s="34"/>
      <c r="F978" s="34"/>
      <c r="G978" s="34"/>
      <c r="H978" s="38"/>
      <c r="I978" s="38"/>
      <c r="J978" s="38"/>
      <c r="K978" s="38"/>
    </row>
    <row r="979" spans="1:11" ht="15.75" customHeight="1">
      <c r="A979" s="37"/>
      <c r="B979" s="37"/>
      <c r="D979" s="37"/>
      <c r="E979" s="34"/>
      <c r="F979" s="34"/>
      <c r="G979" s="34"/>
      <c r="H979" s="38"/>
      <c r="I979" s="38"/>
      <c r="J979" s="38"/>
      <c r="K979" s="38"/>
    </row>
    <row r="980" spans="1:11" ht="15.75" customHeight="1">
      <c r="A980" s="37"/>
      <c r="B980" s="37"/>
      <c r="D980" s="37"/>
      <c r="E980" s="34"/>
      <c r="F980" s="34"/>
      <c r="G980" s="34"/>
      <c r="H980" s="38"/>
      <c r="I980" s="38"/>
      <c r="J980" s="38"/>
      <c r="K980" s="38"/>
    </row>
    <row r="981" spans="1:11" ht="15.75" customHeight="1">
      <c r="A981" s="37"/>
      <c r="B981" s="37"/>
      <c r="D981" s="37"/>
      <c r="E981" s="34"/>
      <c r="F981" s="34"/>
      <c r="G981" s="34"/>
      <c r="H981" s="38"/>
      <c r="I981" s="38"/>
      <c r="J981" s="38"/>
      <c r="K981" s="38"/>
    </row>
    <row r="982" spans="1:11" ht="15.75" customHeight="1">
      <c r="A982" s="37"/>
      <c r="B982" s="37"/>
      <c r="D982" s="37"/>
      <c r="E982" s="34"/>
      <c r="F982" s="34"/>
      <c r="G982" s="34"/>
      <c r="H982" s="38"/>
      <c r="I982" s="38"/>
      <c r="J982" s="38"/>
      <c r="K982" s="38"/>
    </row>
    <row r="983" spans="1:11" ht="15.75" customHeight="1">
      <c r="A983" s="37"/>
      <c r="B983" s="37"/>
      <c r="D983" s="37"/>
      <c r="E983" s="34"/>
      <c r="F983" s="34"/>
      <c r="G983" s="34"/>
      <c r="H983" s="38"/>
      <c r="I983" s="38"/>
      <c r="J983" s="38"/>
      <c r="K983" s="38"/>
    </row>
    <row r="984" spans="1:11" ht="15.75" customHeight="1">
      <c r="A984" s="37"/>
      <c r="B984" s="37"/>
      <c r="D984" s="37"/>
      <c r="E984" s="34"/>
      <c r="F984" s="34"/>
      <c r="G984" s="34"/>
      <c r="H984" s="38"/>
      <c r="I984" s="38"/>
      <c r="J984" s="38"/>
      <c r="K984" s="38"/>
    </row>
    <row r="985" spans="1:11" ht="15.75" customHeight="1">
      <c r="A985" s="37"/>
      <c r="B985" s="37"/>
      <c r="D985" s="37"/>
      <c r="E985" s="34"/>
      <c r="F985" s="34"/>
      <c r="G985" s="34"/>
      <c r="H985" s="38"/>
      <c r="I985" s="38"/>
      <c r="J985" s="38"/>
      <c r="K985" s="38"/>
    </row>
    <row r="986" spans="1:11" ht="15.75" customHeight="1">
      <c r="A986" s="37"/>
      <c r="B986" s="37"/>
      <c r="D986" s="37"/>
      <c r="E986" s="34"/>
      <c r="F986" s="34"/>
      <c r="G986" s="34"/>
      <c r="H986" s="38"/>
      <c r="I986" s="38"/>
      <c r="J986" s="38"/>
      <c r="K986" s="38"/>
    </row>
    <row r="987" spans="1:11" ht="15.75" customHeight="1">
      <c r="A987" s="37"/>
      <c r="B987" s="37"/>
      <c r="D987" s="37"/>
      <c r="E987" s="34"/>
      <c r="F987" s="34"/>
      <c r="G987" s="34"/>
      <c r="H987" s="38"/>
      <c r="I987" s="38"/>
      <c r="J987" s="38"/>
      <c r="K987" s="38"/>
    </row>
    <row r="988" spans="1:11" ht="15.75" customHeight="1">
      <c r="A988" s="37"/>
      <c r="B988" s="37"/>
      <c r="D988" s="37"/>
      <c r="E988" s="34"/>
      <c r="F988" s="34"/>
      <c r="G988" s="34"/>
      <c r="H988" s="38"/>
      <c r="I988" s="38"/>
      <c r="J988" s="38"/>
      <c r="K988" s="38"/>
    </row>
    <row r="989" spans="1:11" ht="15.75" customHeight="1">
      <c r="A989" s="37"/>
      <c r="B989" s="37"/>
      <c r="D989" s="37"/>
      <c r="E989" s="34"/>
      <c r="F989" s="34"/>
      <c r="G989" s="34"/>
      <c r="H989" s="38"/>
      <c r="I989" s="38"/>
      <c r="J989" s="38"/>
      <c r="K989" s="38"/>
    </row>
    <row r="990" spans="1:11" ht="15.75" customHeight="1">
      <c r="A990" s="37"/>
      <c r="B990" s="37"/>
      <c r="D990" s="37"/>
      <c r="E990" s="34"/>
      <c r="F990" s="34"/>
      <c r="G990" s="34"/>
      <c r="H990" s="38"/>
      <c r="I990" s="38"/>
      <c r="J990" s="38"/>
      <c r="K990" s="38"/>
    </row>
    <row r="991" spans="1:11" ht="15.75" customHeight="1">
      <c r="A991" s="37"/>
      <c r="B991" s="37"/>
      <c r="D991" s="37"/>
      <c r="E991" s="34"/>
      <c r="F991" s="34"/>
      <c r="G991" s="34"/>
      <c r="H991" s="38"/>
      <c r="I991" s="38"/>
      <c r="J991" s="38"/>
      <c r="K991" s="38"/>
    </row>
    <row r="992" spans="1:11" ht="15.75" customHeight="1">
      <c r="A992" s="37"/>
      <c r="B992" s="37"/>
      <c r="D992" s="37"/>
      <c r="E992" s="34"/>
      <c r="F992" s="34"/>
      <c r="G992" s="34"/>
      <c r="H992" s="38"/>
      <c r="I992" s="38"/>
      <c r="J992" s="38"/>
      <c r="K992" s="38"/>
    </row>
    <row r="993" spans="1:11" ht="15.75" customHeight="1">
      <c r="A993" s="37"/>
      <c r="B993" s="37"/>
      <c r="D993" s="37"/>
      <c r="E993" s="34"/>
      <c r="F993" s="34"/>
      <c r="G993" s="34"/>
      <c r="H993" s="38"/>
      <c r="I993" s="38"/>
      <c r="J993" s="38"/>
      <c r="K993" s="38"/>
    </row>
    <row r="994" spans="1:11" ht="15.75" customHeight="1">
      <c r="A994" s="37"/>
      <c r="B994" s="37"/>
      <c r="D994" s="37"/>
      <c r="E994" s="34"/>
      <c r="F994" s="34"/>
      <c r="G994" s="34"/>
      <c r="H994" s="38"/>
      <c r="I994" s="38"/>
      <c r="J994" s="38"/>
      <c r="K994" s="38"/>
    </row>
    <row r="995" spans="1:11" ht="15.75" customHeight="1">
      <c r="A995" s="37"/>
      <c r="B995" s="37"/>
      <c r="D995" s="37"/>
      <c r="E995" s="34"/>
      <c r="F995" s="34"/>
      <c r="G995" s="34"/>
      <c r="H995" s="38"/>
      <c r="I995" s="38"/>
      <c r="J995" s="38"/>
      <c r="K995" s="38"/>
    </row>
    <row r="996" spans="1:11" ht="15.75" customHeight="1">
      <c r="A996" s="37"/>
      <c r="B996" s="37"/>
      <c r="D996" s="37"/>
      <c r="E996" s="34"/>
      <c r="F996" s="34"/>
      <c r="G996" s="34"/>
      <c r="H996" s="38"/>
      <c r="I996" s="38"/>
      <c r="J996" s="38"/>
      <c r="K996" s="38"/>
    </row>
    <row r="997" spans="1:11" ht="15.75" customHeight="1">
      <c r="A997" s="37"/>
      <c r="B997" s="37"/>
      <c r="D997" s="37"/>
      <c r="E997" s="34"/>
      <c r="F997" s="34"/>
      <c r="G997" s="34"/>
      <c r="H997" s="38"/>
      <c r="I997" s="38"/>
      <c r="J997" s="38"/>
      <c r="K997" s="38"/>
    </row>
    <row r="998" spans="1:11" ht="15.75" customHeight="1">
      <c r="A998" s="37"/>
      <c r="B998" s="37"/>
      <c r="D998" s="37"/>
      <c r="E998" s="34"/>
      <c r="F998" s="34"/>
      <c r="G998" s="34"/>
      <c r="H998" s="38"/>
      <c r="I998" s="38"/>
      <c r="J998" s="38"/>
      <c r="K998" s="38"/>
    </row>
    <row r="999" spans="1:11" ht="15.75" customHeight="1">
      <c r="A999" s="37"/>
      <c r="B999" s="37"/>
      <c r="D999" s="37"/>
      <c r="E999" s="34"/>
      <c r="F999" s="34"/>
      <c r="G999" s="34"/>
      <c r="H999" s="38"/>
      <c r="I999" s="38"/>
      <c r="J999" s="38"/>
      <c r="K999" s="38"/>
    </row>
    <row r="1000" spans="1:11" ht="15.75" customHeight="1">
      <c r="A1000" s="37"/>
      <c r="B1000" s="37"/>
      <c r="D1000" s="37"/>
      <c r="E1000" s="34"/>
      <c r="F1000" s="34"/>
      <c r="G1000" s="34"/>
      <c r="H1000" s="38"/>
      <c r="I1000" s="38"/>
      <c r="J1000" s="38"/>
      <c r="K1000" s="38"/>
    </row>
    <row r="1001" spans="1:11" ht="15.75" customHeight="1">
      <c r="A1001" s="37"/>
      <c r="B1001" s="37"/>
      <c r="D1001" s="37"/>
      <c r="E1001" s="34"/>
      <c r="F1001" s="34"/>
      <c r="G1001" s="34"/>
      <c r="H1001" s="38"/>
      <c r="I1001" s="38"/>
      <c r="J1001" s="38"/>
      <c r="K1001" s="38"/>
    </row>
    <row r="1002" spans="1:11" ht="15.75" customHeight="1">
      <c r="A1002" s="37"/>
      <c r="B1002" s="37"/>
      <c r="D1002" s="37"/>
      <c r="E1002" s="34"/>
      <c r="F1002" s="34"/>
      <c r="G1002" s="34"/>
      <c r="H1002" s="38"/>
      <c r="I1002" s="38"/>
      <c r="J1002" s="38"/>
      <c r="K1002" s="38"/>
    </row>
    <row r="1003" spans="1:11" ht="15.75" customHeight="1">
      <c r="A1003" s="37"/>
      <c r="B1003" s="37"/>
      <c r="D1003" s="37"/>
      <c r="E1003" s="34"/>
      <c r="F1003" s="34"/>
      <c r="G1003" s="34"/>
      <c r="H1003" s="38"/>
      <c r="I1003" s="38"/>
      <c r="J1003" s="38"/>
      <c r="K1003" s="38"/>
    </row>
    <row r="1004" spans="1:11" ht="15.75" customHeight="1">
      <c r="A1004" s="37"/>
      <c r="B1004" s="37"/>
      <c r="D1004" s="37"/>
      <c r="E1004" s="34"/>
      <c r="F1004" s="34"/>
      <c r="G1004" s="34"/>
      <c r="H1004" s="38"/>
      <c r="I1004" s="38"/>
      <c r="J1004" s="38"/>
      <c r="K1004" s="38"/>
    </row>
    <row r="1005" spans="1:11" ht="15.75" customHeight="1">
      <c r="A1005" s="37"/>
      <c r="B1005" s="37"/>
      <c r="D1005" s="37"/>
      <c r="E1005" s="34"/>
      <c r="F1005" s="34"/>
      <c r="G1005" s="34"/>
      <c r="H1005" s="38"/>
      <c r="I1005" s="38"/>
      <c r="J1005" s="38"/>
      <c r="K1005" s="38"/>
    </row>
    <row r="1006" spans="1:11" ht="15.75" customHeight="1">
      <c r="A1006" s="37"/>
      <c r="B1006" s="37"/>
      <c r="D1006" s="37"/>
      <c r="E1006" s="34"/>
      <c r="F1006" s="34"/>
      <c r="G1006" s="34"/>
      <c r="H1006" s="38"/>
      <c r="I1006" s="38"/>
      <c r="J1006" s="38"/>
      <c r="K1006" s="38"/>
    </row>
    <row r="1007" spans="1:11" ht="15.75" customHeight="1">
      <c r="A1007" s="37"/>
      <c r="B1007" s="37"/>
      <c r="D1007" s="37"/>
      <c r="E1007" s="34"/>
      <c r="F1007" s="34"/>
      <c r="G1007" s="34"/>
      <c r="H1007" s="38"/>
      <c r="I1007" s="38"/>
      <c r="J1007" s="38"/>
      <c r="K1007" s="38"/>
    </row>
    <row r="1008" spans="1:11" ht="15.75" customHeight="1">
      <c r="A1008" s="37"/>
      <c r="B1008" s="37"/>
      <c r="D1008" s="37"/>
      <c r="E1008" s="34"/>
      <c r="F1008" s="34"/>
      <c r="G1008" s="34"/>
      <c r="H1008" s="38"/>
      <c r="I1008" s="38"/>
      <c r="J1008" s="38"/>
      <c r="K1008" s="38"/>
    </row>
    <row r="1009" spans="1:11" ht="15.75" customHeight="1">
      <c r="A1009" s="37"/>
      <c r="B1009" s="37"/>
      <c r="D1009" s="37"/>
      <c r="E1009" s="34"/>
      <c r="F1009" s="34"/>
      <c r="G1009" s="34"/>
      <c r="H1009" s="38"/>
      <c r="I1009" s="38"/>
      <c r="J1009" s="38"/>
      <c r="K1009" s="38"/>
    </row>
    <row r="1010" spans="1:11" ht="15.75" customHeight="1">
      <c r="A1010" s="37"/>
      <c r="B1010" s="37"/>
      <c r="D1010" s="37"/>
      <c r="E1010" s="34"/>
      <c r="F1010" s="34"/>
      <c r="G1010" s="34"/>
      <c r="H1010" s="38"/>
      <c r="I1010" s="38"/>
      <c r="J1010" s="38"/>
      <c r="K1010" s="38"/>
    </row>
    <row r="1011" spans="1:11" ht="15.75" customHeight="1">
      <c r="A1011" s="37"/>
      <c r="B1011" s="37"/>
      <c r="D1011" s="37"/>
      <c r="E1011" s="34"/>
      <c r="F1011" s="34"/>
      <c r="G1011" s="34"/>
      <c r="H1011" s="38"/>
      <c r="I1011" s="38"/>
      <c r="J1011" s="38"/>
      <c r="K1011" s="38"/>
    </row>
    <row r="1012" spans="1:11" ht="15.75" customHeight="1">
      <c r="A1012" s="37"/>
      <c r="B1012" s="37"/>
      <c r="D1012" s="37"/>
      <c r="E1012" s="34"/>
      <c r="F1012" s="34"/>
      <c r="G1012" s="34"/>
      <c r="H1012" s="38"/>
      <c r="I1012" s="38"/>
      <c r="J1012" s="38"/>
      <c r="K1012" s="38"/>
    </row>
    <row r="1013" spans="1:11" ht="15.75" customHeight="1">
      <c r="A1013" s="37"/>
      <c r="B1013" s="37"/>
      <c r="D1013" s="37"/>
      <c r="E1013" s="34"/>
      <c r="F1013" s="34"/>
      <c r="G1013" s="34"/>
      <c r="H1013" s="38"/>
      <c r="I1013" s="38"/>
      <c r="J1013" s="38"/>
      <c r="K1013" s="38"/>
    </row>
    <row r="1014" spans="1:11" ht="15.75" customHeight="1">
      <c r="A1014" s="37"/>
      <c r="B1014" s="37"/>
      <c r="D1014" s="37"/>
      <c r="E1014" s="34"/>
      <c r="F1014" s="34"/>
      <c r="G1014" s="34"/>
      <c r="H1014" s="38"/>
      <c r="I1014" s="38"/>
      <c r="J1014" s="38"/>
      <c r="K1014" s="38"/>
    </row>
    <row r="1015" spans="1:11" ht="15.75" customHeight="1">
      <c r="A1015" s="37"/>
      <c r="B1015" s="37"/>
      <c r="D1015" s="37"/>
      <c r="E1015" s="34"/>
      <c r="F1015" s="34"/>
      <c r="G1015" s="34"/>
      <c r="H1015" s="38"/>
      <c r="I1015" s="38"/>
      <c r="J1015" s="38"/>
      <c r="K1015" s="38"/>
    </row>
    <row r="1016" spans="1:11" ht="15.75" customHeight="1">
      <c r="A1016" s="37"/>
      <c r="B1016" s="37"/>
      <c r="D1016" s="37"/>
      <c r="E1016" s="34"/>
      <c r="F1016" s="34"/>
      <c r="G1016" s="34"/>
      <c r="H1016" s="38"/>
      <c r="I1016" s="38"/>
      <c r="J1016" s="38"/>
      <c r="K1016" s="38"/>
    </row>
    <row r="1017" spans="1:11" ht="15.75" customHeight="1">
      <c r="A1017" s="37"/>
      <c r="B1017" s="37"/>
      <c r="D1017" s="37"/>
      <c r="E1017" s="34"/>
      <c r="F1017" s="34"/>
      <c r="G1017" s="34"/>
      <c r="H1017" s="38"/>
      <c r="I1017" s="38"/>
      <c r="J1017" s="38"/>
      <c r="K1017" s="38"/>
    </row>
    <row r="1018" spans="1:11" ht="15.75" customHeight="1">
      <c r="A1018" s="37"/>
      <c r="B1018" s="37"/>
      <c r="D1018" s="37"/>
      <c r="E1018" s="34"/>
      <c r="F1018" s="34"/>
      <c r="G1018" s="34"/>
      <c r="H1018" s="38"/>
      <c r="I1018" s="38"/>
      <c r="J1018" s="38"/>
      <c r="K1018" s="38"/>
    </row>
    <row r="1019" spans="1:11" ht="15.75" customHeight="1">
      <c r="A1019" s="37"/>
      <c r="B1019" s="37"/>
      <c r="D1019" s="37"/>
      <c r="E1019" s="34"/>
      <c r="F1019" s="34"/>
      <c r="G1019" s="34"/>
      <c r="H1019" s="38"/>
      <c r="I1019" s="38"/>
      <c r="J1019" s="38"/>
      <c r="K1019" s="38"/>
    </row>
    <row r="1020" spans="1:11" ht="15.75" customHeight="1">
      <c r="A1020" s="37"/>
      <c r="B1020" s="37"/>
      <c r="D1020" s="37"/>
      <c r="E1020" s="34"/>
      <c r="F1020" s="34"/>
      <c r="G1020" s="34"/>
      <c r="H1020" s="38"/>
      <c r="I1020" s="38"/>
      <c r="J1020" s="38"/>
      <c r="K1020" s="38"/>
    </row>
    <row r="1021" spans="1:11" ht="15.75" customHeight="1">
      <c r="A1021" s="37"/>
      <c r="B1021" s="37"/>
      <c r="D1021" s="37"/>
      <c r="E1021" s="34"/>
      <c r="F1021" s="34"/>
      <c r="G1021" s="34"/>
      <c r="H1021" s="38"/>
      <c r="I1021" s="38"/>
      <c r="J1021" s="38"/>
      <c r="K1021" s="38"/>
    </row>
    <row r="1022" spans="1:11" ht="15.75" customHeight="1">
      <c r="A1022" s="37"/>
      <c r="B1022" s="37"/>
      <c r="D1022" s="37"/>
      <c r="E1022" s="34"/>
      <c r="F1022" s="34"/>
      <c r="G1022" s="34"/>
      <c r="H1022" s="38"/>
      <c r="I1022" s="38"/>
      <c r="J1022" s="38"/>
      <c r="K1022" s="38"/>
    </row>
    <row r="1023" spans="1:11" ht="15.75" customHeight="1">
      <c r="A1023" s="37"/>
      <c r="B1023" s="37"/>
      <c r="D1023" s="37"/>
      <c r="E1023" s="34"/>
      <c r="F1023" s="34"/>
      <c r="G1023" s="34"/>
      <c r="H1023" s="38"/>
      <c r="I1023" s="38"/>
      <c r="J1023" s="38"/>
      <c r="K1023" s="38"/>
    </row>
  </sheetData>
  <mergeCells count="20">
    <mergeCell ref="A71:I71"/>
    <mergeCell ref="A72:A73"/>
    <mergeCell ref="B72:B73"/>
    <mergeCell ref="C72:C73"/>
    <mergeCell ref="D72:D73"/>
    <mergeCell ref="E72:E73"/>
    <mergeCell ref="F72:F73"/>
    <mergeCell ref="G72:H72"/>
    <mergeCell ref="I72:I73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511811024" right="0.511811024" top="0.78740157499999996" bottom="0.78740157499999996" header="0.31496062000000002" footer="0.31496062000000002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23"/>
  <sheetViews>
    <sheetView topLeftCell="A37" workbookViewId="0">
      <selection activeCell="C50" sqref="C50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39.28515625" style="27" bestFit="1" customWidth="1"/>
    <col min="4" max="4" width="42.85546875" style="27" customWidth="1"/>
    <col min="5" max="5" width="14.85546875" style="27" customWidth="1"/>
    <col min="6" max="7" width="14.140625" style="27" customWidth="1"/>
    <col min="8" max="8" width="14.42578125" style="27" customWidth="1"/>
    <col min="9" max="9" width="16" style="27" customWidth="1"/>
    <col min="10" max="10" width="13" style="27" customWidth="1"/>
    <col min="11" max="11" width="17.85546875" style="27" customWidth="1"/>
    <col min="12" max="12" width="8.7109375" style="27" customWidth="1"/>
    <col min="13" max="13" width="12.140625" style="27" customWidth="1"/>
    <col min="14" max="27" width="8.7109375" style="27" customWidth="1"/>
    <col min="28" max="16384" width="14.42578125" style="27"/>
  </cols>
  <sheetData>
    <row r="1" spans="1:11" ht="47.25" customHeight="1">
      <c r="A1" s="210" t="s">
        <v>428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ht="28.5" customHeight="1">
      <c r="A3" s="214" t="s">
        <v>3</v>
      </c>
      <c r="B3" s="214" t="s">
        <v>4</v>
      </c>
      <c r="C3" s="214" t="s">
        <v>5</v>
      </c>
      <c r="D3" s="214" t="s">
        <v>7</v>
      </c>
      <c r="E3" s="216" t="s">
        <v>167</v>
      </c>
      <c r="F3" s="216" t="s">
        <v>168</v>
      </c>
      <c r="G3" s="216" t="s">
        <v>300</v>
      </c>
      <c r="H3" s="217" t="s">
        <v>169</v>
      </c>
      <c r="I3" s="213"/>
      <c r="J3" s="218"/>
      <c r="K3" s="216" t="s">
        <v>170</v>
      </c>
    </row>
    <row r="4" spans="1:11" ht="28.5" customHeight="1">
      <c r="A4" s="215"/>
      <c r="B4" s="215"/>
      <c r="C4" s="215"/>
      <c r="D4" s="215"/>
      <c r="E4" s="215"/>
      <c r="F4" s="215"/>
      <c r="G4" s="215"/>
      <c r="H4" s="28" t="s">
        <v>417</v>
      </c>
      <c r="I4" s="28" t="s">
        <v>172</v>
      </c>
      <c r="J4" s="29" t="s">
        <v>173</v>
      </c>
      <c r="K4" s="215"/>
    </row>
    <row r="5" spans="1:11" ht="28.5" customHeight="1">
      <c r="A5" s="30" t="s">
        <v>330</v>
      </c>
      <c r="B5" s="30">
        <v>169</v>
      </c>
      <c r="C5" s="31" t="s">
        <v>71</v>
      </c>
      <c r="D5" s="31" t="s">
        <v>48</v>
      </c>
      <c r="E5" s="32">
        <v>15054.4</v>
      </c>
      <c r="F5" s="32">
        <v>0</v>
      </c>
      <c r="G5" s="32">
        <v>0</v>
      </c>
      <c r="H5" s="33">
        <v>876.95</v>
      </c>
      <c r="I5" s="33">
        <v>2857.43</v>
      </c>
      <c r="J5" s="33">
        <v>0</v>
      </c>
      <c r="K5" s="98">
        <f t="shared" ref="K5:K36" si="0">E5+F5-H5-I5-J5</f>
        <v>11320.019999999999</v>
      </c>
    </row>
    <row r="6" spans="1:11" ht="28.5" customHeight="1">
      <c r="A6" s="30" t="s">
        <v>385</v>
      </c>
      <c r="B6" s="30">
        <v>185</v>
      </c>
      <c r="C6" s="31" t="s">
        <v>63</v>
      </c>
      <c r="D6" s="31" t="s">
        <v>23</v>
      </c>
      <c r="E6" s="32">
        <v>6269.82</v>
      </c>
      <c r="F6" s="32">
        <v>0</v>
      </c>
      <c r="G6" s="32">
        <v>0</v>
      </c>
      <c r="H6" s="33">
        <v>703.68</v>
      </c>
      <c r="I6" s="33">
        <v>645.73</v>
      </c>
      <c r="J6" s="33">
        <v>0</v>
      </c>
      <c r="K6" s="98">
        <f t="shared" si="0"/>
        <v>4920.41</v>
      </c>
    </row>
    <row r="7" spans="1:11" ht="27.75" customHeight="1">
      <c r="A7" s="30" t="s">
        <v>230</v>
      </c>
      <c r="B7" s="30">
        <v>149</v>
      </c>
      <c r="C7" s="31" t="s">
        <v>43</v>
      </c>
      <c r="D7" s="31" t="s">
        <v>28</v>
      </c>
      <c r="E7" s="32">
        <v>15054.4</v>
      </c>
      <c r="F7" s="32">
        <v>0</v>
      </c>
      <c r="G7" s="32">
        <v>0</v>
      </c>
      <c r="H7" s="33">
        <v>876.95</v>
      </c>
      <c r="I7" s="33">
        <v>2909.56</v>
      </c>
      <c r="J7" s="33">
        <v>0</v>
      </c>
      <c r="K7" s="98">
        <f t="shared" si="0"/>
        <v>11267.89</v>
      </c>
    </row>
    <row r="8" spans="1:11" ht="27.75" customHeight="1">
      <c r="A8" s="30" t="s">
        <v>277</v>
      </c>
      <c r="B8" s="30">
        <v>159</v>
      </c>
      <c r="C8" s="31" t="s">
        <v>43</v>
      </c>
      <c r="D8" s="31" t="s">
        <v>353</v>
      </c>
      <c r="E8" s="32">
        <v>15054.4</v>
      </c>
      <c r="F8" s="32">
        <v>0</v>
      </c>
      <c r="G8" s="32">
        <v>0</v>
      </c>
      <c r="H8" s="33">
        <v>876.95</v>
      </c>
      <c r="I8" s="33">
        <v>3013.84</v>
      </c>
      <c r="J8" s="33">
        <v>0</v>
      </c>
      <c r="K8" s="98">
        <f t="shared" si="0"/>
        <v>11163.609999999999</v>
      </c>
    </row>
    <row r="9" spans="1:11" ht="27.75" customHeight="1">
      <c r="A9" s="30" t="s">
        <v>387</v>
      </c>
      <c r="B9" s="30">
        <v>186</v>
      </c>
      <c r="C9" s="31" t="s">
        <v>63</v>
      </c>
      <c r="D9" s="31" t="s">
        <v>23</v>
      </c>
      <c r="E9" s="32">
        <v>6269.82</v>
      </c>
      <c r="F9" s="32">
        <v>0</v>
      </c>
      <c r="G9" s="32">
        <v>0</v>
      </c>
      <c r="H9" s="33">
        <v>703.68</v>
      </c>
      <c r="I9" s="33">
        <v>593.59</v>
      </c>
      <c r="J9" s="33">
        <v>0</v>
      </c>
      <c r="K9" s="98">
        <f t="shared" si="0"/>
        <v>4972.5499999999993</v>
      </c>
    </row>
    <row r="10" spans="1:11" ht="27" customHeight="1">
      <c r="A10" s="30" t="s">
        <v>25</v>
      </c>
      <c r="B10" s="30">
        <v>102</v>
      </c>
      <c r="C10" s="31" t="s">
        <v>26</v>
      </c>
      <c r="D10" s="31" t="s">
        <v>28</v>
      </c>
      <c r="E10" s="32">
        <v>9483.66</v>
      </c>
      <c r="F10" s="32">
        <v>0</v>
      </c>
      <c r="G10" s="32">
        <v>0</v>
      </c>
      <c r="H10" s="33">
        <v>876.95</v>
      </c>
      <c r="I10" s="33">
        <v>1429.75</v>
      </c>
      <c r="J10" s="33">
        <v>0</v>
      </c>
      <c r="K10" s="98">
        <f t="shared" si="0"/>
        <v>7176.9599999999991</v>
      </c>
    </row>
    <row r="11" spans="1:11" ht="27" customHeight="1">
      <c r="A11" s="30" t="s">
        <v>30</v>
      </c>
      <c r="B11" s="30">
        <v>91</v>
      </c>
      <c r="C11" s="31" t="s">
        <v>21</v>
      </c>
      <c r="D11" s="31" t="s">
        <v>32</v>
      </c>
      <c r="E11" s="32">
        <v>9483.66</v>
      </c>
      <c r="F11" s="32">
        <v>0</v>
      </c>
      <c r="G11" s="32">
        <v>0</v>
      </c>
      <c r="H11" s="33">
        <v>876.95</v>
      </c>
      <c r="I11" s="33">
        <v>1325.47</v>
      </c>
      <c r="J11" s="33">
        <v>0</v>
      </c>
      <c r="K11" s="98">
        <f t="shared" si="0"/>
        <v>7281.2399999999989</v>
      </c>
    </row>
    <row r="12" spans="1:11" ht="27" customHeight="1">
      <c r="A12" s="30" t="s">
        <v>34</v>
      </c>
      <c r="B12" s="30">
        <v>33</v>
      </c>
      <c r="C12" s="31" t="s">
        <v>21</v>
      </c>
      <c r="D12" s="31" t="s">
        <v>23</v>
      </c>
      <c r="E12" s="32">
        <v>9483.66</v>
      </c>
      <c r="F12" s="32">
        <v>0</v>
      </c>
      <c r="G12" s="32">
        <v>0</v>
      </c>
      <c r="H12" s="33">
        <v>876.95</v>
      </c>
      <c r="I12" s="33">
        <v>1429.75</v>
      </c>
      <c r="J12" s="33">
        <v>0</v>
      </c>
      <c r="K12" s="98">
        <f t="shared" si="0"/>
        <v>7176.9599999999991</v>
      </c>
    </row>
    <row r="13" spans="1:11" ht="27" customHeight="1">
      <c r="A13" s="30" t="s">
        <v>37</v>
      </c>
      <c r="B13" s="30">
        <v>83</v>
      </c>
      <c r="C13" s="31" t="s">
        <v>38</v>
      </c>
      <c r="D13" s="31" t="s">
        <v>40</v>
      </c>
      <c r="E13" s="32">
        <v>5530.75</v>
      </c>
      <c r="F13" s="32">
        <v>0</v>
      </c>
      <c r="G13" s="32">
        <v>0</v>
      </c>
      <c r="H13" s="33">
        <v>600.21</v>
      </c>
      <c r="I13" s="33">
        <v>333.52</v>
      </c>
      <c r="J13" s="33">
        <v>551.64</v>
      </c>
      <c r="K13" s="98">
        <f t="shared" si="0"/>
        <v>4045.3800000000006</v>
      </c>
    </row>
    <row r="14" spans="1:11" ht="27" customHeight="1">
      <c r="A14" s="30" t="s">
        <v>372</v>
      </c>
      <c r="B14" s="30">
        <v>172</v>
      </c>
      <c r="C14" s="31" t="s">
        <v>63</v>
      </c>
      <c r="D14" s="31" t="s">
        <v>57</v>
      </c>
      <c r="E14" s="32">
        <v>6269.82</v>
      </c>
      <c r="F14" s="32">
        <v>0</v>
      </c>
      <c r="G14" s="32">
        <v>0</v>
      </c>
      <c r="H14" s="33">
        <v>703.68</v>
      </c>
      <c r="I14" s="33">
        <v>645.73</v>
      </c>
      <c r="J14" s="33">
        <v>0</v>
      </c>
      <c r="K14" s="98">
        <f t="shared" si="0"/>
        <v>4920.41</v>
      </c>
    </row>
    <row r="15" spans="1:11" ht="27" customHeight="1">
      <c r="A15" s="30" t="s">
        <v>280</v>
      </c>
      <c r="B15" s="30">
        <v>162</v>
      </c>
      <c r="C15" s="31" t="s">
        <v>124</v>
      </c>
      <c r="D15" s="31" t="s">
        <v>40</v>
      </c>
      <c r="E15" s="32">
        <v>15054.4</v>
      </c>
      <c r="F15" s="32">
        <v>0</v>
      </c>
      <c r="G15" s="32">
        <v>0</v>
      </c>
      <c r="H15" s="33">
        <v>876.95</v>
      </c>
      <c r="I15" s="33">
        <v>2909.56</v>
      </c>
      <c r="J15" s="33">
        <v>0</v>
      </c>
      <c r="K15" s="98">
        <f t="shared" si="0"/>
        <v>11267.89</v>
      </c>
    </row>
    <row r="16" spans="1:11" ht="27" customHeight="1">
      <c r="A16" s="30" t="s">
        <v>46</v>
      </c>
      <c r="B16" s="30">
        <v>28</v>
      </c>
      <c r="C16" s="31" t="s">
        <v>21</v>
      </c>
      <c r="D16" s="31" t="s">
        <v>48</v>
      </c>
      <c r="E16" s="32">
        <v>3161.22</v>
      </c>
      <c r="F16" s="32">
        <f>2107.48+6322.44+282.4</f>
        <v>8712.32</v>
      </c>
      <c r="G16" s="32">
        <v>0</v>
      </c>
      <c r="H16" s="33">
        <f>876.95+282.4</f>
        <v>1159.3499999999999</v>
      </c>
      <c r="I16" s="33">
        <f>1325.47+36.03</f>
        <v>1361.5</v>
      </c>
      <c r="J16" s="33">
        <v>0</v>
      </c>
      <c r="K16" s="98">
        <f t="shared" si="0"/>
        <v>9352.6899999999987</v>
      </c>
    </row>
    <row r="17" spans="1:11" ht="27" customHeight="1">
      <c r="A17" s="30" t="s">
        <v>50</v>
      </c>
      <c r="B17" s="30">
        <v>134</v>
      </c>
      <c r="C17" s="31" t="s">
        <v>281</v>
      </c>
      <c r="D17" s="31" t="s">
        <v>418</v>
      </c>
      <c r="E17" s="32">
        <v>7268.44</v>
      </c>
      <c r="F17" s="32">
        <v>0</v>
      </c>
      <c r="G17" s="32">
        <v>0</v>
      </c>
      <c r="H17" s="33">
        <v>843.49</v>
      </c>
      <c r="I17" s="33">
        <v>829.76</v>
      </c>
      <c r="J17" s="33">
        <v>0</v>
      </c>
      <c r="K17" s="98">
        <f t="shared" si="0"/>
        <v>5595.19</v>
      </c>
    </row>
    <row r="18" spans="1:11" ht="27" customHeight="1">
      <c r="A18" s="30" t="s">
        <v>283</v>
      </c>
      <c r="B18" s="30">
        <v>161</v>
      </c>
      <c r="C18" s="31" t="s">
        <v>71</v>
      </c>
      <c r="D18" s="31" t="s">
        <v>53</v>
      </c>
      <c r="E18" s="32">
        <v>15054.4</v>
      </c>
      <c r="F18" s="32">
        <v>0</v>
      </c>
      <c r="G18" s="32">
        <v>0</v>
      </c>
      <c r="H18" s="33">
        <v>876.95</v>
      </c>
      <c r="I18" s="33">
        <v>3013.84</v>
      </c>
      <c r="J18" s="33">
        <v>0</v>
      </c>
      <c r="K18" s="98">
        <f t="shared" si="0"/>
        <v>11163.609999999999</v>
      </c>
    </row>
    <row r="19" spans="1:11" ht="27" customHeight="1">
      <c r="A19" s="30" t="s">
        <v>285</v>
      </c>
      <c r="B19" s="30">
        <v>164</v>
      </c>
      <c r="C19" s="31" t="s">
        <v>286</v>
      </c>
      <c r="D19" s="31" t="s">
        <v>40</v>
      </c>
      <c r="E19" s="32">
        <v>9483.66</v>
      </c>
      <c r="F19" s="32">
        <v>0</v>
      </c>
      <c r="G19" s="32">
        <v>0</v>
      </c>
      <c r="H19" s="33">
        <v>876.95</v>
      </c>
      <c r="I19" s="33">
        <v>1481.89</v>
      </c>
      <c r="J19" s="33">
        <v>0</v>
      </c>
      <c r="K19" s="98">
        <f t="shared" si="0"/>
        <v>7124.8199999999988</v>
      </c>
    </row>
    <row r="20" spans="1:11" ht="27" customHeight="1">
      <c r="A20" s="30" t="s">
        <v>55</v>
      </c>
      <c r="B20" s="30">
        <v>87</v>
      </c>
      <c r="C20" s="31" t="s">
        <v>21</v>
      </c>
      <c r="D20" s="31" t="s">
        <v>57</v>
      </c>
      <c r="E20" s="32">
        <v>9483.66</v>
      </c>
      <c r="F20" s="32">
        <v>0</v>
      </c>
      <c r="G20" s="32">
        <v>0</v>
      </c>
      <c r="H20" s="33">
        <f>876.95</f>
        <v>876.95</v>
      </c>
      <c r="I20" s="33">
        <v>1481.89</v>
      </c>
      <c r="J20" s="33">
        <v>0</v>
      </c>
      <c r="K20" s="98">
        <f t="shared" si="0"/>
        <v>7124.8199999999988</v>
      </c>
    </row>
    <row r="21" spans="1:11" ht="27" customHeight="1">
      <c r="A21" s="30" t="s">
        <v>59</v>
      </c>
      <c r="B21" s="30">
        <v>110</v>
      </c>
      <c r="C21" s="31" t="s">
        <v>288</v>
      </c>
      <c r="D21" s="31" t="s">
        <v>418</v>
      </c>
      <c r="E21" s="32">
        <v>8180.69</v>
      </c>
      <c r="F21" s="32">
        <v>0</v>
      </c>
      <c r="G21" s="32">
        <v>0</v>
      </c>
      <c r="H21" s="33">
        <v>876.95</v>
      </c>
      <c r="I21" s="33">
        <v>1071.43</v>
      </c>
      <c r="J21" s="33">
        <v>0</v>
      </c>
      <c r="K21" s="98">
        <f t="shared" si="0"/>
        <v>6232.3099999999995</v>
      </c>
    </row>
    <row r="22" spans="1:11" ht="27" customHeight="1">
      <c r="A22" s="30" t="s">
        <v>335</v>
      </c>
      <c r="B22" s="30">
        <v>173</v>
      </c>
      <c r="C22" s="31" t="s">
        <v>63</v>
      </c>
      <c r="D22" s="31" t="s">
        <v>418</v>
      </c>
      <c r="E22" s="32">
        <v>6269.82</v>
      </c>
      <c r="F22" s="32">
        <v>0</v>
      </c>
      <c r="G22" s="32">
        <v>0</v>
      </c>
      <c r="H22" s="33">
        <v>703.68</v>
      </c>
      <c r="I22" s="33">
        <v>645.73</v>
      </c>
      <c r="J22" s="33">
        <v>0</v>
      </c>
      <c r="K22" s="98">
        <f t="shared" si="0"/>
        <v>4920.41</v>
      </c>
    </row>
    <row r="23" spans="1:11" ht="27" customHeight="1">
      <c r="A23" s="30" t="s">
        <v>338</v>
      </c>
      <c r="B23" s="30">
        <v>174</v>
      </c>
      <c r="C23" s="31" t="s">
        <v>63</v>
      </c>
      <c r="D23" s="31" t="s">
        <v>100</v>
      </c>
      <c r="E23" s="32">
        <v>6269.82</v>
      </c>
      <c r="F23" s="32">
        <v>0</v>
      </c>
      <c r="G23" s="32">
        <v>0</v>
      </c>
      <c r="H23" s="33">
        <v>703.68</v>
      </c>
      <c r="I23" s="33">
        <v>541.45000000000005</v>
      </c>
      <c r="J23" s="33">
        <v>0</v>
      </c>
      <c r="K23" s="98">
        <f t="shared" si="0"/>
        <v>5024.6899999999996</v>
      </c>
    </row>
    <row r="24" spans="1:11" ht="27" customHeight="1">
      <c r="A24" s="30" t="s">
        <v>232</v>
      </c>
      <c r="B24" s="30">
        <v>153</v>
      </c>
      <c r="C24" s="31" t="s">
        <v>233</v>
      </c>
      <c r="D24" s="31" t="s">
        <v>117</v>
      </c>
      <c r="E24" s="32">
        <v>15054.4</v>
      </c>
      <c r="F24" s="32">
        <v>0</v>
      </c>
      <c r="G24" s="32">
        <v>0</v>
      </c>
      <c r="H24" s="33">
        <v>876.95</v>
      </c>
      <c r="I24" s="33">
        <v>2961.7</v>
      </c>
      <c r="J24" s="33">
        <v>0</v>
      </c>
      <c r="K24" s="98">
        <f t="shared" si="0"/>
        <v>11215.75</v>
      </c>
    </row>
    <row r="25" spans="1:11" ht="27" customHeight="1">
      <c r="A25" s="30" t="s">
        <v>236</v>
      </c>
      <c r="B25" s="30">
        <v>150</v>
      </c>
      <c r="C25" s="31" t="s">
        <v>233</v>
      </c>
      <c r="D25" s="31" t="s">
        <v>117</v>
      </c>
      <c r="E25" s="32">
        <v>15054.4</v>
      </c>
      <c r="F25" s="32">
        <v>0</v>
      </c>
      <c r="G25" s="32">
        <v>0</v>
      </c>
      <c r="H25" s="33">
        <v>876.95</v>
      </c>
      <c r="I25" s="33">
        <v>3013.84</v>
      </c>
      <c r="J25" s="33">
        <v>0</v>
      </c>
      <c r="K25" s="98">
        <f t="shared" si="0"/>
        <v>11163.609999999999</v>
      </c>
    </row>
    <row r="26" spans="1:11" ht="27.75" customHeight="1">
      <c r="A26" s="30" t="s">
        <v>239</v>
      </c>
      <c r="B26" s="30">
        <v>152</v>
      </c>
      <c r="C26" s="31" t="s">
        <v>71</v>
      </c>
      <c r="D26" s="31" t="s">
        <v>23</v>
      </c>
      <c r="E26" s="32">
        <v>15054.4</v>
      </c>
      <c r="F26" s="32">
        <v>0</v>
      </c>
      <c r="G26" s="32">
        <v>2393.65</v>
      </c>
      <c r="H26" s="33">
        <v>876.95</v>
      </c>
      <c r="I26" s="33">
        <v>2909.56</v>
      </c>
      <c r="J26" s="33">
        <v>0</v>
      </c>
      <c r="K26" s="98">
        <f t="shared" si="0"/>
        <v>11267.89</v>
      </c>
    </row>
    <row r="27" spans="1:11" ht="27.75" customHeight="1">
      <c r="A27" s="30" t="s">
        <v>241</v>
      </c>
      <c r="B27" s="30">
        <v>154</v>
      </c>
      <c r="C27" s="31" t="s">
        <v>242</v>
      </c>
      <c r="D27" s="31" t="s">
        <v>32</v>
      </c>
      <c r="E27" s="32">
        <v>9952.73</v>
      </c>
      <c r="F27" s="32">
        <v>0</v>
      </c>
      <c r="G27" s="32">
        <v>1761.65</v>
      </c>
      <c r="H27" s="33">
        <v>876.95</v>
      </c>
      <c r="I27" s="33">
        <v>1610.88</v>
      </c>
      <c r="J27" s="33">
        <v>0</v>
      </c>
      <c r="K27" s="98">
        <f t="shared" si="0"/>
        <v>7464.8999999999987</v>
      </c>
    </row>
    <row r="28" spans="1:11" ht="27.75" customHeight="1">
      <c r="A28" s="30" t="s">
        <v>389</v>
      </c>
      <c r="B28" s="30">
        <v>190</v>
      </c>
      <c r="C28" s="31" t="s">
        <v>63</v>
      </c>
      <c r="D28" s="31" t="s">
        <v>100</v>
      </c>
      <c r="E28" s="32">
        <v>6269.82</v>
      </c>
      <c r="F28" s="32">
        <v>0</v>
      </c>
      <c r="G28" s="32">
        <v>2195.3000000000002</v>
      </c>
      <c r="H28" s="33">
        <v>703.68</v>
      </c>
      <c r="I28" s="33">
        <v>645.73</v>
      </c>
      <c r="J28" s="33">
        <v>0</v>
      </c>
      <c r="K28" s="98">
        <f t="shared" si="0"/>
        <v>4920.41</v>
      </c>
    </row>
    <row r="29" spans="1:11" ht="27.75" customHeight="1">
      <c r="A29" s="30" t="s">
        <v>340</v>
      </c>
      <c r="B29" s="30">
        <v>175</v>
      </c>
      <c r="C29" s="31" t="s">
        <v>63</v>
      </c>
      <c r="D29" s="31" t="s">
        <v>48</v>
      </c>
      <c r="E29" s="32">
        <v>6269.82</v>
      </c>
      <c r="F29" s="32">
        <v>0</v>
      </c>
      <c r="G29" s="32">
        <v>0</v>
      </c>
      <c r="H29" s="33">
        <v>703.68</v>
      </c>
      <c r="I29" s="33">
        <v>593.59</v>
      </c>
      <c r="J29" s="33">
        <v>0</v>
      </c>
      <c r="K29" s="98">
        <f t="shared" si="0"/>
        <v>4972.5499999999993</v>
      </c>
    </row>
    <row r="30" spans="1:11" ht="27.75" customHeight="1">
      <c r="A30" s="30" t="s">
        <v>401</v>
      </c>
      <c r="B30" s="30">
        <v>191</v>
      </c>
      <c r="C30" s="31" t="s">
        <v>63</v>
      </c>
      <c r="D30" s="31" t="s">
        <v>100</v>
      </c>
      <c r="E30" s="32">
        <v>6269.82</v>
      </c>
      <c r="F30" s="32">
        <v>0</v>
      </c>
      <c r="G30" s="32">
        <v>1041.6500000000001</v>
      </c>
      <c r="H30" s="33">
        <v>703.68</v>
      </c>
      <c r="I30" s="33">
        <v>645.73</v>
      </c>
      <c r="J30" s="33">
        <v>0</v>
      </c>
      <c r="K30" s="98">
        <f t="shared" si="0"/>
        <v>4920.41</v>
      </c>
    </row>
    <row r="31" spans="1:11" ht="27.75" customHeight="1">
      <c r="A31" s="30" t="s">
        <v>343</v>
      </c>
      <c r="B31" s="30">
        <v>170</v>
      </c>
      <c r="C31" s="31" t="s">
        <v>321</v>
      </c>
      <c r="D31" s="31" t="s">
        <v>159</v>
      </c>
      <c r="E31" s="32">
        <v>15054.4</v>
      </c>
      <c r="F31" s="32">
        <v>0</v>
      </c>
      <c r="G31" s="32">
        <v>3611.1</v>
      </c>
      <c r="H31" s="33">
        <v>876.95</v>
      </c>
      <c r="I31" s="33">
        <v>3013.84</v>
      </c>
      <c r="J31" s="33">
        <v>0</v>
      </c>
      <c r="K31" s="98">
        <f t="shared" si="0"/>
        <v>11163.609999999999</v>
      </c>
    </row>
    <row r="32" spans="1:11" ht="27.75" customHeight="1">
      <c r="A32" s="30" t="s">
        <v>312</v>
      </c>
      <c r="B32" s="30">
        <v>166</v>
      </c>
      <c r="C32" s="31" t="s">
        <v>313</v>
      </c>
      <c r="D32" s="31" t="s">
        <v>48</v>
      </c>
      <c r="E32" s="32">
        <v>7486.49</v>
      </c>
      <c r="F32" s="32">
        <v>0</v>
      </c>
      <c r="G32" s="32">
        <v>0</v>
      </c>
      <c r="H32" s="33">
        <v>874.01</v>
      </c>
      <c r="I32" s="33">
        <v>881.33</v>
      </c>
      <c r="J32" s="33">
        <v>0</v>
      </c>
      <c r="K32" s="98">
        <f t="shared" si="0"/>
        <v>5731.15</v>
      </c>
    </row>
    <row r="33" spans="1:11" ht="27.75" customHeight="1">
      <c r="A33" s="30" t="s">
        <v>347</v>
      </c>
      <c r="B33" s="30">
        <v>171</v>
      </c>
      <c r="C33" s="31" t="s">
        <v>321</v>
      </c>
      <c r="D33" s="31" t="s">
        <v>40</v>
      </c>
      <c r="E33" s="32">
        <v>15054.4</v>
      </c>
      <c r="F33" s="32">
        <v>0</v>
      </c>
      <c r="G33" s="32">
        <v>0</v>
      </c>
      <c r="H33" s="33">
        <v>876.95</v>
      </c>
      <c r="I33" s="33">
        <v>2909.56</v>
      </c>
      <c r="J33" s="33">
        <v>0</v>
      </c>
      <c r="K33" s="98">
        <f t="shared" si="0"/>
        <v>11267.89</v>
      </c>
    </row>
    <row r="34" spans="1:11" ht="27.75" customHeight="1">
      <c r="A34" s="30" t="s">
        <v>290</v>
      </c>
      <c r="B34" s="30">
        <v>165</v>
      </c>
      <c r="C34" s="31" t="s">
        <v>43</v>
      </c>
      <c r="D34" s="31" t="s">
        <v>40</v>
      </c>
      <c r="E34" s="32">
        <v>15054.4</v>
      </c>
      <c r="F34" s="32">
        <v>0</v>
      </c>
      <c r="G34" s="32">
        <v>742.73</v>
      </c>
      <c r="H34" s="33">
        <v>876.95</v>
      </c>
      <c r="I34" s="33">
        <v>2961.7</v>
      </c>
      <c r="J34" s="33">
        <v>0</v>
      </c>
      <c r="K34" s="98">
        <f t="shared" si="0"/>
        <v>11215.75</v>
      </c>
    </row>
    <row r="35" spans="1:11" ht="27" customHeight="1">
      <c r="A35" s="30" t="s">
        <v>79</v>
      </c>
      <c r="B35" s="30">
        <v>50</v>
      </c>
      <c r="C35" s="31" t="s">
        <v>26</v>
      </c>
      <c r="D35" s="35" t="s">
        <v>32</v>
      </c>
      <c r="E35" s="32">
        <v>15054.4</v>
      </c>
      <c r="F35" s="32">
        <v>0</v>
      </c>
      <c r="G35" s="32">
        <v>3611.3</v>
      </c>
      <c r="H35" s="33">
        <v>876.95</v>
      </c>
      <c r="I35" s="33">
        <v>3013.84</v>
      </c>
      <c r="J35" s="33">
        <v>0</v>
      </c>
      <c r="K35" s="98">
        <f t="shared" si="0"/>
        <v>11163.609999999999</v>
      </c>
    </row>
    <row r="36" spans="1:11" ht="27" customHeight="1">
      <c r="A36" s="30" t="s">
        <v>245</v>
      </c>
      <c r="B36" s="30">
        <v>151</v>
      </c>
      <c r="C36" s="31" t="s">
        <v>71</v>
      </c>
      <c r="D36" s="35" t="s">
        <v>32</v>
      </c>
      <c r="E36" s="32">
        <v>15054.4</v>
      </c>
      <c r="F36" s="32">
        <v>0</v>
      </c>
      <c r="G36" s="32">
        <v>0</v>
      </c>
      <c r="H36" s="33">
        <v>876.95</v>
      </c>
      <c r="I36" s="33">
        <v>3013.84</v>
      </c>
      <c r="J36" s="33">
        <v>0</v>
      </c>
      <c r="K36" s="98">
        <f t="shared" si="0"/>
        <v>11163.609999999999</v>
      </c>
    </row>
    <row r="37" spans="1:11" ht="27" customHeight="1">
      <c r="A37" s="30" t="s">
        <v>316</v>
      </c>
      <c r="B37" s="30">
        <v>167</v>
      </c>
      <c r="C37" s="31" t="s">
        <v>63</v>
      </c>
      <c r="D37" s="35" t="s">
        <v>48</v>
      </c>
      <c r="E37" s="32">
        <v>6269.82</v>
      </c>
      <c r="F37" s="32">
        <v>0</v>
      </c>
      <c r="G37" s="32">
        <v>0</v>
      </c>
      <c r="H37" s="33">
        <v>703.68</v>
      </c>
      <c r="I37" s="33">
        <v>645.73</v>
      </c>
      <c r="J37" s="33">
        <v>0</v>
      </c>
      <c r="K37" s="98">
        <f t="shared" ref="K37:K68" si="1">E37+F37-H37-I37-J37</f>
        <v>4920.41</v>
      </c>
    </row>
    <row r="38" spans="1:11" ht="27" customHeight="1">
      <c r="A38" s="30" t="s">
        <v>82</v>
      </c>
      <c r="B38" s="30">
        <v>27</v>
      </c>
      <c r="C38" s="31" t="s">
        <v>26</v>
      </c>
      <c r="D38" s="31" t="s">
        <v>32</v>
      </c>
      <c r="E38" s="32">
        <v>9483.66</v>
      </c>
      <c r="F38" s="32">
        <v>0</v>
      </c>
      <c r="G38" s="32">
        <v>0</v>
      </c>
      <c r="H38" s="33">
        <v>876.95</v>
      </c>
      <c r="I38" s="33">
        <v>1429.75</v>
      </c>
      <c r="J38" s="33">
        <v>0</v>
      </c>
      <c r="K38" s="98">
        <f t="shared" si="1"/>
        <v>7176.9599999999991</v>
      </c>
    </row>
    <row r="39" spans="1:11" ht="27" customHeight="1">
      <c r="A39" s="30" t="s">
        <v>84</v>
      </c>
      <c r="B39" s="30">
        <v>65</v>
      </c>
      <c r="C39" s="31" t="s">
        <v>43</v>
      </c>
      <c r="D39" s="31" t="s">
        <v>40</v>
      </c>
      <c r="E39" s="32">
        <v>8530.83</v>
      </c>
      <c r="F39" s="32">
        <f>2174.52+6523.57+633.35</f>
        <v>9331.44</v>
      </c>
      <c r="G39" s="32">
        <v>0</v>
      </c>
      <c r="H39" s="33">
        <f>633.35+876.95</f>
        <v>1510.3000000000002</v>
      </c>
      <c r="I39" s="33">
        <f>1541.01+1315.82</f>
        <v>2856.83</v>
      </c>
      <c r="J39" s="33">
        <v>0</v>
      </c>
      <c r="K39" s="98">
        <f t="shared" si="1"/>
        <v>13495.140000000001</v>
      </c>
    </row>
    <row r="40" spans="1:11" ht="27" customHeight="1">
      <c r="A40" s="30" t="s">
        <v>349</v>
      </c>
      <c r="B40" s="30">
        <v>176</v>
      </c>
      <c r="C40" s="31" t="s">
        <v>63</v>
      </c>
      <c r="D40" s="31" t="s">
        <v>23</v>
      </c>
      <c r="E40" s="32">
        <v>6269.82</v>
      </c>
      <c r="F40" s="32">
        <v>0</v>
      </c>
      <c r="G40" s="32">
        <v>0</v>
      </c>
      <c r="H40" s="33">
        <v>703.68</v>
      </c>
      <c r="I40" s="33">
        <v>645.73</v>
      </c>
      <c r="J40" s="33">
        <v>0</v>
      </c>
      <c r="K40" s="98">
        <f t="shared" si="1"/>
        <v>4920.41</v>
      </c>
    </row>
    <row r="41" spans="1:11" ht="27" customHeight="1">
      <c r="A41" s="30" t="s">
        <v>318</v>
      </c>
      <c r="B41" s="30">
        <v>168</v>
      </c>
      <c r="C41" s="31" t="s">
        <v>71</v>
      </c>
      <c r="D41" s="31" t="s">
        <v>23</v>
      </c>
      <c r="E41" s="32">
        <v>15054.4</v>
      </c>
      <c r="F41" s="32">
        <v>0</v>
      </c>
      <c r="G41" s="32">
        <v>2735.49</v>
      </c>
      <c r="H41" s="33">
        <v>876.95</v>
      </c>
      <c r="I41" s="33">
        <v>2857.43</v>
      </c>
      <c r="J41" s="33">
        <v>0</v>
      </c>
      <c r="K41" s="98">
        <f t="shared" si="1"/>
        <v>11320.019999999999</v>
      </c>
    </row>
    <row r="42" spans="1:11" ht="27" customHeight="1">
      <c r="A42" s="30" t="s">
        <v>93</v>
      </c>
      <c r="B42" s="30">
        <v>135</v>
      </c>
      <c r="C42" s="31" t="s">
        <v>21</v>
      </c>
      <c r="D42" s="31" t="s">
        <v>32</v>
      </c>
      <c r="E42" s="32">
        <v>9483.66</v>
      </c>
      <c r="F42" s="32">
        <v>0</v>
      </c>
      <c r="G42" s="32">
        <v>0</v>
      </c>
      <c r="H42" s="33">
        <v>876.95</v>
      </c>
      <c r="I42" s="33">
        <v>1429.75</v>
      </c>
      <c r="J42" s="33">
        <v>0</v>
      </c>
      <c r="K42" s="98">
        <f t="shared" si="1"/>
        <v>7176.9599999999991</v>
      </c>
    </row>
    <row r="43" spans="1:11" ht="27" customHeight="1">
      <c r="A43" s="30" t="s">
        <v>391</v>
      </c>
      <c r="B43" s="30">
        <v>187</v>
      </c>
      <c r="C43" s="31" t="s">
        <v>63</v>
      </c>
      <c r="D43" s="31" t="s">
        <v>419</v>
      </c>
      <c r="E43" s="32">
        <v>6269.82</v>
      </c>
      <c r="F43" s="32">
        <v>0</v>
      </c>
      <c r="G43" s="32">
        <v>0</v>
      </c>
      <c r="H43" s="33">
        <v>703.68</v>
      </c>
      <c r="I43" s="33">
        <v>593.59</v>
      </c>
      <c r="J43" s="33">
        <v>0</v>
      </c>
      <c r="K43" s="98">
        <f t="shared" si="1"/>
        <v>4972.5499999999993</v>
      </c>
    </row>
    <row r="44" spans="1:11" ht="27" customHeight="1">
      <c r="A44" s="30" t="s">
        <v>351</v>
      </c>
      <c r="B44" s="30">
        <v>177</v>
      </c>
      <c r="C44" s="31" t="s">
        <v>63</v>
      </c>
      <c r="D44" s="31" t="s">
        <v>353</v>
      </c>
      <c r="E44" s="32">
        <v>6269.82</v>
      </c>
      <c r="F44" s="32">
        <v>0</v>
      </c>
      <c r="G44" s="32">
        <v>0</v>
      </c>
      <c r="H44" s="33">
        <v>703.68</v>
      </c>
      <c r="I44" s="33">
        <v>593.59</v>
      </c>
      <c r="J44" s="33">
        <v>0</v>
      </c>
      <c r="K44" s="98">
        <f t="shared" si="1"/>
        <v>4972.5499999999993</v>
      </c>
    </row>
    <row r="45" spans="1:11" ht="27" customHeight="1">
      <c r="A45" s="30" t="s">
        <v>98</v>
      </c>
      <c r="B45" s="30">
        <v>120</v>
      </c>
      <c r="C45" s="31" t="s">
        <v>21</v>
      </c>
      <c r="D45" s="31" t="s">
        <v>100</v>
      </c>
      <c r="E45" s="36">
        <v>9483.66</v>
      </c>
      <c r="F45" s="36">
        <v>0</v>
      </c>
      <c r="G45" s="36">
        <v>3447.3</v>
      </c>
      <c r="H45" s="33">
        <v>876.95</v>
      </c>
      <c r="I45" s="33">
        <v>1481.89</v>
      </c>
      <c r="J45" s="33">
        <v>0</v>
      </c>
      <c r="K45" s="98">
        <f t="shared" si="1"/>
        <v>7124.8199999999988</v>
      </c>
    </row>
    <row r="46" spans="1:11" ht="27" customHeight="1">
      <c r="A46" s="30" t="s">
        <v>402</v>
      </c>
      <c r="B46" s="30">
        <v>188</v>
      </c>
      <c r="C46" s="31" t="s">
        <v>63</v>
      </c>
      <c r="D46" s="31" t="s">
        <v>117</v>
      </c>
      <c r="E46" s="36">
        <v>6269.82</v>
      </c>
      <c r="F46" s="36">
        <v>0</v>
      </c>
      <c r="G46" s="36">
        <v>0</v>
      </c>
      <c r="H46" s="33">
        <v>703.68</v>
      </c>
      <c r="I46" s="33">
        <v>541.45000000000005</v>
      </c>
      <c r="J46" s="33">
        <v>0</v>
      </c>
      <c r="K46" s="98">
        <f t="shared" si="1"/>
        <v>5024.6899999999996</v>
      </c>
    </row>
    <row r="47" spans="1:11" ht="27" customHeight="1">
      <c r="A47" s="30" t="s">
        <v>102</v>
      </c>
      <c r="B47" s="30">
        <v>49</v>
      </c>
      <c r="C47" s="31" t="s">
        <v>26</v>
      </c>
      <c r="D47" s="31" t="s">
        <v>32</v>
      </c>
      <c r="E47" s="32">
        <v>9483.66</v>
      </c>
      <c r="F47" s="32">
        <v>0</v>
      </c>
      <c r="G47" s="32">
        <v>0</v>
      </c>
      <c r="H47" s="33">
        <v>876.95</v>
      </c>
      <c r="I47" s="33">
        <v>1429.75</v>
      </c>
      <c r="J47" s="33">
        <v>0</v>
      </c>
      <c r="K47" s="98">
        <f t="shared" si="1"/>
        <v>7176.9599999999991</v>
      </c>
    </row>
    <row r="48" spans="1:11" ht="27" customHeight="1">
      <c r="A48" s="30" t="s">
        <v>248</v>
      </c>
      <c r="B48" s="30">
        <v>156</v>
      </c>
      <c r="C48" s="31" t="s">
        <v>71</v>
      </c>
      <c r="D48" s="31" t="s">
        <v>57</v>
      </c>
      <c r="E48" s="32">
        <v>15054.4</v>
      </c>
      <c r="F48" s="32">
        <v>0</v>
      </c>
      <c r="G48" s="32">
        <v>1230.92</v>
      </c>
      <c r="H48" s="33">
        <v>876.95</v>
      </c>
      <c r="I48" s="33">
        <v>2961.7</v>
      </c>
      <c r="J48" s="33">
        <v>0</v>
      </c>
      <c r="K48" s="98">
        <f t="shared" si="1"/>
        <v>11215.75</v>
      </c>
    </row>
    <row r="49" spans="1:11" ht="27" customHeight="1">
      <c r="A49" s="30" t="s">
        <v>355</v>
      </c>
      <c r="B49" s="30">
        <v>178</v>
      </c>
      <c r="C49" s="31" t="s">
        <v>63</v>
      </c>
      <c r="D49" s="31" t="s">
        <v>23</v>
      </c>
      <c r="E49" s="32">
        <v>6269.82</v>
      </c>
      <c r="F49" s="32">
        <v>0</v>
      </c>
      <c r="G49" s="32">
        <v>0</v>
      </c>
      <c r="H49" s="33">
        <v>703.68</v>
      </c>
      <c r="I49" s="33">
        <v>645.73</v>
      </c>
      <c r="J49" s="33">
        <v>0</v>
      </c>
      <c r="K49" s="98">
        <f t="shared" si="1"/>
        <v>4920.41</v>
      </c>
    </row>
    <row r="50" spans="1:11" ht="27" customHeight="1">
      <c r="A50" s="30" t="s">
        <v>104</v>
      </c>
      <c r="B50" s="30">
        <v>142</v>
      </c>
      <c r="C50" s="31" t="s">
        <v>452</v>
      </c>
      <c r="D50" s="31" t="s">
        <v>57</v>
      </c>
      <c r="E50" s="32">
        <v>9207.44</v>
      </c>
      <c r="F50" s="32">
        <v>0</v>
      </c>
      <c r="G50" s="32">
        <v>0</v>
      </c>
      <c r="H50" s="33">
        <v>876.95</v>
      </c>
      <c r="I50" s="33">
        <v>1405.92</v>
      </c>
      <c r="J50" s="33">
        <v>0</v>
      </c>
      <c r="K50" s="98">
        <f t="shared" si="1"/>
        <v>6924.57</v>
      </c>
    </row>
    <row r="51" spans="1:11" ht="27" customHeight="1">
      <c r="A51" s="30" t="s">
        <v>403</v>
      </c>
      <c r="B51" s="30">
        <v>189</v>
      </c>
      <c r="C51" s="31" t="s">
        <v>63</v>
      </c>
      <c r="D51" s="31" t="s">
        <v>100</v>
      </c>
      <c r="E51" s="32">
        <v>6269.82</v>
      </c>
      <c r="F51" s="32">
        <v>0</v>
      </c>
      <c r="G51" s="32">
        <v>1097.6500000000001</v>
      </c>
      <c r="H51" s="33">
        <v>703.68</v>
      </c>
      <c r="I51" s="33">
        <v>645.73</v>
      </c>
      <c r="J51" s="33">
        <v>0</v>
      </c>
      <c r="K51" s="98">
        <f t="shared" si="1"/>
        <v>4920.41</v>
      </c>
    </row>
    <row r="52" spans="1:11" ht="27" customHeight="1">
      <c r="A52" s="30" t="s">
        <v>292</v>
      </c>
      <c r="B52" s="30">
        <v>163</v>
      </c>
      <c r="C52" s="31" t="s">
        <v>43</v>
      </c>
      <c r="D52" s="31" t="s">
        <v>40</v>
      </c>
      <c r="E52" s="32">
        <v>15054.4</v>
      </c>
      <c r="F52" s="32">
        <v>0</v>
      </c>
      <c r="G52" s="32">
        <v>0</v>
      </c>
      <c r="H52" s="33">
        <v>876.95</v>
      </c>
      <c r="I52" s="33">
        <v>2857.43</v>
      </c>
      <c r="J52" s="33">
        <v>0</v>
      </c>
      <c r="K52" s="98">
        <f t="shared" si="1"/>
        <v>11320.019999999999</v>
      </c>
    </row>
    <row r="53" spans="1:11" ht="27" customHeight="1">
      <c r="A53" s="30" t="s">
        <v>357</v>
      </c>
      <c r="B53" s="30">
        <v>179</v>
      </c>
      <c r="C53" s="31" t="s">
        <v>63</v>
      </c>
      <c r="D53" s="31" t="s">
        <v>28</v>
      </c>
      <c r="E53" s="32">
        <v>6269.82</v>
      </c>
      <c r="F53" s="32">
        <v>0</v>
      </c>
      <c r="G53" s="32">
        <v>0</v>
      </c>
      <c r="H53" s="33">
        <v>703.68</v>
      </c>
      <c r="I53" s="33">
        <v>645.73</v>
      </c>
      <c r="J53" s="33">
        <v>0</v>
      </c>
      <c r="K53" s="98">
        <f t="shared" si="1"/>
        <v>4920.41</v>
      </c>
    </row>
    <row r="54" spans="1:11" ht="27" customHeight="1">
      <c r="A54" s="141" t="s">
        <v>420</v>
      </c>
      <c r="B54" s="141">
        <v>193</v>
      </c>
      <c r="C54" s="142" t="s">
        <v>321</v>
      </c>
      <c r="D54" s="142" t="s">
        <v>421</v>
      </c>
      <c r="E54" s="36">
        <v>15054.4</v>
      </c>
      <c r="F54" s="36">
        <v>0</v>
      </c>
      <c r="G54" s="36">
        <v>0</v>
      </c>
      <c r="H54" s="143">
        <v>919.61</v>
      </c>
      <c r="I54" s="143">
        <v>3002.11</v>
      </c>
      <c r="J54" s="143">
        <v>0</v>
      </c>
      <c r="K54" s="144">
        <f t="shared" si="1"/>
        <v>11132.679999999998</v>
      </c>
    </row>
    <row r="55" spans="1:11" ht="27" customHeight="1">
      <c r="A55" s="30" t="s">
        <v>294</v>
      </c>
      <c r="B55" s="30">
        <v>158</v>
      </c>
      <c r="C55" s="31" t="s">
        <v>116</v>
      </c>
      <c r="D55" s="142" t="s">
        <v>421</v>
      </c>
      <c r="E55" s="32">
        <v>3477.96</v>
      </c>
      <c r="F55" s="32">
        <v>0</v>
      </c>
      <c r="G55" s="32">
        <v>0</v>
      </c>
      <c r="H55" s="33">
        <v>320.33</v>
      </c>
      <c r="I55" s="33">
        <v>72</v>
      </c>
      <c r="J55" s="33">
        <v>0</v>
      </c>
      <c r="K55" s="98">
        <f t="shared" si="1"/>
        <v>3085.63</v>
      </c>
    </row>
    <row r="56" spans="1:11" ht="27" customHeight="1">
      <c r="A56" s="30" t="s">
        <v>404</v>
      </c>
      <c r="B56" s="30">
        <v>192</v>
      </c>
      <c r="C56" s="31" t="s">
        <v>38</v>
      </c>
      <c r="D56" s="31" t="s">
        <v>40</v>
      </c>
      <c r="E56" s="32">
        <v>5530.75</v>
      </c>
      <c r="F56" s="32">
        <v>0</v>
      </c>
      <c r="G56" s="32">
        <v>0</v>
      </c>
      <c r="H56" s="33">
        <v>600.21</v>
      </c>
      <c r="I56" s="33">
        <v>287.01</v>
      </c>
      <c r="J56" s="33">
        <v>0</v>
      </c>
      <c r="K56" s="98">
        <f t="shared" si="1"/>
        <v>4643.53</v>
      </c>
    </row>
    <row r="57" spans="1:11" ht="27" customHeight="1">
      <c r="A57" s="30" t="s">
        <v>376</v>
      </c>
      <c r="B57" s="30">
        <v>180</v>
      </c>
      <c r="C57" s="31" t="s">
        <v>105</v>
      </c>
      <c r="D57" s="31" t="s">
        <v>418</v>
      </c>
      <c r="E57" s="32">
        <v>6269.82</v>
      </c>
      <c r="F57" s="32">
        <v>0</v>
      </c>
      <c r="G57" s="32">
        <v>0</v>
      </c>
      <c r="H57" s="33">
        <v>703.68</v>
      </c>
      <c r="I57" s="33">
        <v>645.73</v>
      </c>
      <c r="J57" s="33">
        <v>0</v>
      </c>
      <c r="K57" s="98">
        <f t="shared" si="1"/>
        <v>4920.41</v>
      </c>
    </row>
    <row r="58" spans="1:11" ht="27" customHeight="1">
      <c r="A58" s="30" t="s">
        <v>126</v>
      </c>
      <c r="B58" s="30">
        <v>36</v>
      </c>
      <c r="C58" s="31" t="s">
        <v>26</v>
      </c>
      <c r="D58" s="31" t="s">
        <v>32</v>
      </c>
      <c r="E58" s="32">
        <v>9483.66</v>
      </c>
      <c r="F58" s="32">
        <v>0</v>
      </c>
      <c r="G58" s="32">
        <v>1993.65</v>
      </c>
      <c r="H58" s="33">
        <v>876.65</v>
      </c>
      <c r="I58" s="33">
        <v>1429.75</v>
      </c>
      <c r="J58" s="33">
        <v>0</v>
      </c>
      <c r="K58" s="98">
        <f t="shared" si="1"/>
        <v>7177.26</v>
      </c>
    </row>
    <row r="59" spans="1:11" ht="27" customHeight="1">
      <c r="A59" s="30" t="s">
        <v>250</v>
      </c>
      <c r="B59" s="30">
        <v>157</v>
      </c>
      <c r="C59" s="31" t="s">
        <v>321</v>
      </c>
      <c r="D59" s="31" t="s">
        <v>421</v>
      </c>
      <c r="E59" s="32">
        <v>15054.4</v>
      </c>
      <c r="F59" s="32">
        <v>0</v>
      </c>
      <c r="G59" s="32">
        <v>0</v>
      </c>
      <c r="H59" s="33">
        <v>876.65</v>
      </c>
      <c r="I59" s="33">
        <v>3013.84</v>
      </c>
      <c r="J59" s="33">
        <v>0</v>
      </c>
      <c r="K59" s="98">
        <f t="shared" si="1"/>
        <v>11163.91</v>
      </c>
    </row>
    <row r="60" spans="1:11" ht="27" customHeight="1">
      <c r="A60" s="30" t="s">
        <v>361</v>
      </c>
      <c r="B60" s="30">
        <v>181</v>
      </c>
      <c r="C60" s="31" t="s">
        <v>63</v>
      </c>
      <c r="D60" s="31" t="s">
        <v>418</v>
      </c>
      <c r="E60" s="32">
        <v>6269.82</v>
      </c>
      <c r="F60" s="32">
        <v>0</v>
      </c>
      <c r="G60" s="32">
        <v>0</v>
      </c>
      <c r="H60" s="33">
        <v>703.68</v>
      </c>
      <c r="I60" s="33">
        <v>645.73</v>
      </c>
      <c r="J60" s="33">
        <v>0</v>
      </c>
      <c r="K60" s="98">
        <f t="shared" si="1"/>
        <v>4920.41</v>
      </c>
    </row>
    <row r="61" spans="1:11" ht="27" customHeight="1">
      <c r="A61" s="30" t="s">
        <v>128</v>
      </c>
      <c r="B61" s="30">
        <v>42</v>
      </c>
      <c r="C61" s="31" t="s">
        <v>26</v>
      </c>
      <c r="D61" s="35" t="s">
        <v>32</v>
      </c>
      <c r="E61" s="32">
        <v>9483.66</v>
      </c>
      <c r="F61" s="32">
        <v>0</v>
      </c>
      <c r="G61" s="32">
        <v>1993.65</v>
      </c>
      <c r="H61" s="33">
        <v>876.95</v>
      </c>
      <c r="I61" s="33">
        <v>1481.89</v>
      </c>
      <c r="J61" s="33">
        <v>0</v>
      </c>
      <c r="K61" s="98">
        <f t="shared" si="1"/>
        <v>7124.8199999999988</v>
      </c>
    </row>
    <row r="62" spans="1:11" ht="27" customHeight="1">
      <c r="A62" s="30" t="s">
        <v>252</v>
      </c>
      <c r="B62" s="30">
        <v>155</v>
      </c>
      <c r="C62" s="31" t="s">
        <v>264</v>
      </c>
      <c r="D62" s="31" t="s">
        <v>419</v>
      </c>
      <c r="E62" s="32">
        <v>9952.73</v>
      </c>
      <c r="F62" s="32">
        <v>0</v>
      </c>
      <c r="G62" s="32">
        <v>0</v>
      </c>
      <c r="H62" s="33">
        <v>876.95</v>
      </c>
      <c r="I62" s="33">
        <v>1610.88</v>
      </c>
      <c r="J62" s="33">
        <v>0</v>
      </c>
      <c r="K62" s="98">
        <f t="shared" si="1"/>
        <v>7464.8999999999987</v>
      </c>
    </row>
    <row r="63" spans="1:11" ht="27" customHeight="1">
      <c r="A63" s="30" t="s">
        <v>133</v>
      </c>
      <c r="B63" s="30">
        <v>136</v>
      </c>
      <c r="C63" s="31" t="s">
        <v>134</v>
      </c>
      <c r="D63" s="31" t="s">
        <v>418</v>
      </c>
      <c r="E63" s="32">
        <v>9207.44</v>
      </c>
      <c r="F63" s="32">
        <v>0</v>
      </c>
      <c r="G63" s="32">
        <v>0</v>
      </c>
      <c r="H63" s="33">
        <v>876.95</v>
      </c>
      <c r="I63" s="33">
        <v>1405.95</v>
      </c>
      <c r="J63" s="33">
        <v>0</v>
      </c>
      <c r="K63" s="98">
        <f t="shared" si="1"/>
        <v>6924.54</v>
      </c>
    </row>
    <row r="64" spans="1:11" ht="27" customHeight="1">
      <c r="A64" s="30" t="s">
        <v>363</v>
      </c>
      <c r="B64" s="30">
        <v>182</v>
      </c>
      <c r="C64" s="31" t="s">
        <v>63</v>
      </c>
      <c r="D64" s="31" t="s">
        <v>23</v>
      </c>
      <c r="E64" s="32">
        <v>6269.82</v>
      </c>
      <c r="F64" s="32">
        <v>0</v>
      </c>
      <c r="G64" s="32">
        <v>0</v>
      </c>
      <c r="H64" s="33">
        <v>703.68</v>
      </c>
      <c r="I64" s="33">
        <v>645.73</v>
      </c>
      <c r="J64" s="33">
        <v>0</v>
      </c>
      <c r="K64" s="98">
        <f t="shared" si="1"/>
        <v>4920.41</v>
      </c>
    </row>
    <row r="65" spans="1:11" ht="27" customHeight="1">
      <c r="A65" s="30" t="s">
        <v>144</v>
      </c>
      <c r="B65" s="30">
        <v>133</v>
      </c>
      <c r="C65" s="31" t="s">
        <v>145</v>
      </c>
      <c r="D65" s="31" t="s">
        <v>23</v>
      </c>
      <c r="E65" s="32">
        <v>10926.78</v>
      </c>
      <c r="F65" s="32">
        <f>560.35+1681.04+233.85</f>
        <v>2475.2399999999998</v>
      </c>
      <c r="G65" s="32">
        <v>0</v>
      </c>
      <c r="H65" s="33">
        <f>233.85+876.95</f>
        <v>1110.8</v>
      </c>
      <c r="I65" s="33">
        <f>316.08+1943.05</f>
        <v>2259.13</v>
      </c>
      <c r="J65" s="33">
        <v>0</v>
      </c>
      <c r="K65" s="98">
        <f t="shared" si="1"/>
        <v>10032.09</v>
      </c>
    </row>
    <row r="66" spans="1:11" ht="27" customHeight="1">
      <c r="A66" s="30" t="s">
        <v>365</v>
      </c>
      <c r="B66" s="30">
        <v>183</v>
      </c>
      <c r="C66" s="31" t="s">
        <v>63</v>
      </c>
      <c r="D66" s="31" t="s">
        <v>23</v>
      </c>
      <c r="E66" s="32">
        <v>6269.82</v>
      </c>
      <c r="F66" s="32">
        <v>0</v>
      </c>
      <c r="G66" s="32">
        <v>0</v>
      </c>
      <c r="H66" s="33">
        <v>703.68</v>
      </c>
      <c r="I66" s="33">
        <v>645.73</v>
      </c>
      <c r="J66" s="33">
        <v>0</v>
      </c>
      <c r="K66" s="98">
        <f t="shared" si="1"/>
        <v>4920.41</v>
      </c>
    </row>
    <row r="67" spans="1:11" ht="27" customHeight="1">
      <c r="A67" s="30" t="s">
        <v>149</v>
      </c>
      <c r="B67" s="30">
        <v>43</v>
      </c>
      <c r="C67" s="31" t="s">
        <v>26</v>
      </c>
      <c r="D67" s="31" t="s">
        <v>23</v>
      </c>
      <c r="E67" s="32">
        <v>9483.66</v>
      </c>
      <c r="F67" s="32">
        <v>0</v>
      </c>
      <c r="G67" s="32">
        <v>0</v>
      </c>
      <c r="H67" s="33">
        <v>876.95</v>
      </c>
      <c r="I67" s="33">
        <v>1481.89</v>
      </c>
      <c r="J67" s="33">
        <v>0</v>
      </c>
      <c r="K67" s="98">
        <f t="shared" si="1"/>
        <v>7124.8199999999988</v>
      </c>
    </row>
    <row r="68" spans="1:11" ht="27" customHeight="1">
      <c r="A68" s="119" t="s">
        <v>151</v>
      </c>
      <c r="B68" s="119">
        <v>73</v>
      </c>
      <c r="C68" s="120" t="s">
        <v>26</v>
      </c>
      <c r="D68" s="120" t="s">
        <v>23</v>
      </c>
      <c r="E68" s="121">
        <v>9483.66</v>
      </c>
      <c r="F68" s="121">
        <v>0</v>
      </c>
      <c r="G68" s="121">
        <v>0</v>
      </c>
      <c r="H68" s="122">
        <v>876.95</v>
      </c>
      <c r="I68" s="122">
        <v>1481.89</v>
      </c>
      <c r="J68" s="122">
        <v>0</v>
      </c>
      <c r="K68" s="123">
        <f t="shared" si="1"/>
        <v>7124.8199999999988</v>
      </c>
    </row>
    <row r="69" spans="1:11" ht="27" customHeight="1">
      <c r="A69" s="124" t="s">
        <v>368</v>
      </c>
      <c r="B69" s="124">
        <v>184</v>
      </c>
      <c r="C69" s="125" t="s">
        <v>63</v>
      </c>
      <c r="D69" s="125" t="s">
        <v>57</v>
      </c>
      <c r="E69" s="126">
        <v>6269.82</v>
      </c>
      <c r="F69" s="126">
        <v>0</v>
      </c>
      <c r="G69" s="126">
        <v>0</v>
      </c>
      <c r="H69" s="127">
        <v>703.68</v>
      </c>
      <c r="I69" s="127">
        <v>593.59</v>
      </c>
      <c r="J69" s="127">
        <v>0</v>
      </c>
      <c r="K69" s="128">
        <f t="shared" ref="K69" si="2">E69+F69-H69-I69-J69</f>
        <v>4972.5499999999993</v>
      </c>
    </row>
    <row r="70" spans="1:11" ht="15.75" customHeight="1" thickBot="1">
      <c r="A70" s="37"/>
      <c r="B70" s="37"/>
      <c r="D70" s="37"/>
      <c r="E70" s="34"/>
      <c r="F70" s="34"/>
      <c r="G70" s="34"/>
      <c r="H70" s="38"/>
      <c r="I70" s="38"/>
      <c r="J70" s="38"/>
      <c r="K70" s="38"/>
    </row>
    <row r="71" spans="1:11" ht="42" customHeight="1" thickBot="1">
      <c r="A71" s="219" t="s">
        <v>174</v>
      </c>
      <c r="B71" s="220"/>
      <c r="C71" s="220"/>
      <c r="D71" s="220"/>
      <c r="E71" s="220"/>
      <c r="F71" s="220"/>
      <c r="G71" s="220"/>
      <c r="H71" s="220"/>
      <c r="I71" s="221"/>
      <c r="J71" s="39"/>
      <c r="K71" s="39"/>
    </row>
    <row r="72" spans="1:11" ht="28.5" customHeight="1">
      <c r="A72" s="222" t="s">
        <v>3</v>
      </c>
      <c r="B72" s="222" t="s">
        <v>4</v>
      </c>
      <c r="C72" s="222" t="s">
        <v>5</v>
      </c>
      <c r="D72" s="223" t="s">
        <v>167</v>
      </c>
      <c r="E72" s="224" t="s">
        <v>175</v>
      </c>
      <c r="F72" s="228" t="s">
        <v>300</v>
      </c>
      <c r="G72" s="226" t="s">
        <v>169</v>
      </c>
      <c r="H72" s="227"/>
      <c r="I72" s="223" t="s">
        <v>170</v>
      </c>
      <c r="J72" s="38"/>
      <c r="K72" s="38"/>
    </row>
    <row r="73" spans="1:11" ht="35.25" customHeight="1">
      <c r="A73" s="215"/>
      <c r="B73" s="215"/>
      <c r="C73" s="215"/>
      <c r="D73" s="215"/>
      <c r="E73" s="225"/>
      <c r="F73" s="229"/>
      <c r="G73" s="40" t="s">
        <v>171</v>
      </c>
      <c r="H73" s="40" t="s">
        <v>172</v>
      </c>
      <c r="I73" s="215"/>
      <c r="J73" s="38"/>
      <c r="K73" s="38"/>
    </row>
    <row r="74" spans="1:11" ht="35.25" customHeight="1">
      <c r="A74" s="30" t="s">
        <v>298</v>
      </c>
      <c r="B74" s="30">
        <v>160</v>
      </c>
      <c r="C74" s="31" t="s">
        <v>156</v>
      </c>
      <c r="D74" s="41">
        <v>31612.2</v>
      </c>
      <c r="E74" s="32">
        <v>0</v>
      </c>
      <c r="F74" s="41">
        <v>222.73</v>
      </c>
      <c r="G74" s="41">
        <v>825.82</v>
      </c>
      <c r="H74" s="41">
        <v>7424.88</v>
      </c>
      <c r="I74" s="100">
        <f>D74+E74-G74-H74</f>
        <v>23361.5</v>
      </c>
      <c r="J74" s="38"/>
      <c r="K74" s="38"/>
    </row>
    <row r="75" spans="1:11" ht="27" customHeight="1">
      <c r="A75" s="30" t="s">
        <v>226</v>
      </c>
      <c r="B75" s="30">
        <v>147</v>
      </c>
      <c r="C75" s="31" t="s">
        <v>265</v>
      </c>
      <c r="D75" s="41">
        <v>27346.2</v>
      </c>
      <c r="E75" s="32">
        <v>0</v>
      </c>
      <c r="F75" s="41">
        <v>3744.57</v>
      </c>
      <c r="G75" s="41">
        <v>825.82</v>
      </c>
      <c r="H75" s="41">
        <v>6303.87</v>
      </c>
      <c r="I75" s="100">
        <f>D75+E75-G75-H75</f>
        <v>20216.510000000002</v>
      </c>
      <c r="J75" s="38"/>
      <c r="K75" s="42"/>
    </row>
    <row r="76" spans="1:11" ht="27" customHeight="1">
      <c r="A76" s="30" t="s">
        <v>255</v>
      </c>
      <c r="B76" s="30">
        <v>148</v>
      </c>
      <c r="C76" s="31" t="s">
        <v>422</v>
      </c>
      <c r="D76" s="41">
        <v>27346.2</v>
      </c>
      <c r="E76" s="32">
        <v>0</v>
      </c>
      <c r="F76" s="41">
        <v>2153.65</v>
      </c>
      <c r="G76" s="41">
        <v>825.82</v>
      </c>
      <c r="H76" s="41">
        <v>6303.87</v>
      </c>
      <c r="I76" s="33">
        <f>D76+E76-G76-H76</f>
        <v>20216.510000000002</v>
      </c>
      <c r="J76" s="38"/>
      <c r="K76" s="42"/>
    </row>
    <row r="77" spans="1:11" ht="15.75" customHeight="1">
      <c r="A77" s="37"/>
      <c r="B77" s="37"/>
      <c r="D77" s="37"/>
      <c r="E77" s="34"/>
      <c r="F77" s="34"/>
      <c r="G77" s="34"/>
      <c r="H77" s="38"/>
      <c r="I77" s="38"/>
      <c r="J77" s="38"/>
      <c r="K77" s="38"/>
    </row>
    <row r="78" spans="1:11" ht="15.75" customHeight="1">
      <c r="A78" s="37"/>
      <c r="B78" s="37"/>
      <c r="D78" s="37"/>
      <c r="E78" s="34"/>
      <c r="F78" s="34"/>
      <c r="G78" s="34"/>
      <c r="H78" s="38"/>
      <c r="I78" s="38"/>
      <c r="J78" s="38"/>
      <c r="K78" s="38"/>
    </row>
    <row r="79" spans="1:11" ht="15.75" customHeight="1">
      <c r="A79" s="37"/>
      <c r="B79" s="37"/>
      <c r="D79" s="37"/>
      <c r="E79" s="34"/>
      <c r="F79" s="34"/>
      <c r="G79" s="34"/>
      <c r="H79" s="38"/>
      <c r="I79" s="38"/>
      <c r="J79" s="38"/>
      <c r="K79" s="38"/>
    </row>
    <row r="80" spans="1:11" ht="15.75" customHeight="1">
      <c r="A80" s="37"/>
      <c r="B80" s="37"/>
      <c r="D80" s="37"/>
      <c r="E80" s="34"/>
      <c r="F80" s="34"/>
      <c r="G80" s="34"/>
      <c r="H80" s="38"/>
      <c r="I80" s="38"/>
      <c r="J80" s="38"/>
      <c r="K80" s="38"/>
    </row>
    <row r="81" spans="1:11" ht="15.75" customHeight="1">
      <c r="A81" s="37"/>
      <c r="B81" s="37"/>
      <c r="D81" s="37"/>
      <c r="E81" s="34"/>
      <c r="F81" s="34"/>
      <c r="G81" s="34"/>
      <c r="H81" s="38"/>
      <c r="I81" s="38"/>
      <c r="J81" s="38"/>
      <c r="K81" s="38"/>
    </row>
    <row r="82" spans="1:11" ht="15.75" customHeight="1">
      <c r="A82" s="37"/>
      <c r="B82" s="37"/>
      <c r="D82" s="37"/>
      <c r="E82" s="34"/>
      <c r="F82" s="34"/>
      <c r="G82" s="34"/>
      <c r="H82" s="38"/>
      <c r="I82" s="38"/>
      <c r="J82" s="38"/>
      <c r="K82" s="38"/>
    </row>
    <row r="83" spans="1:11" ht="15.75" customHeight="1">
      <c r="A83" s="37"/>
      <c r="B83" s="37"/>
      <c r="D83" s="37"/>
      <c r="E83" s="34"/>
      <c r="F83" s="34"/>
      <c r="G83" s="34"/>
      <c r="H83" s="38"/>
      <c r="I83" s="38"/>
      <c r="J83" s="38"/>
      <c r="K83" s="38"/>
    </row>
    <row r="84" spans="1:11" ht="15.75" customHeight="1">
      <c r="A84" s="37"/>
      <c r="B84" s="37"/>
      <c r="D84" s="37"/>
      <c r="E84" s="34"/>
      <c r="F84" s="34"/>
      <c r="G84" s="34"/>
      <c r="H84" s="38"/>
      <c r="I84" s="38"/>
      <c r="J84" s="38"/>
      <c r="K84" s="38"/>
    </row>
    <row r="85" spans="1:11" ht="15.75" customHeight="1">
      <c r="A85" s="37"/>
      <c r="B85" s="37"/>
      <c r="D85" s="37"/>
      <c r="E85" s="34"/>
      <c r="F85" s="34"/>
      <c r="G85" s="34"/>
      <c r="H85" s="38"/>
      <c r="I85" s="38"/>
      <c r="J85" s="38"/>
      <c r="K85" s="38"/>
    </row>
    <row r="86" spans="1:11" ht="15.75" customHeight="1">
      <c r="A86" s="37"/>
      <c r="B86" s="37"/>
      <c r="D86" s="37"/>
      <c r="E86" s="34"/>
      <c r="F86" s="34"/>
      <c r="G86" s="34"/>
      <c r="H86" s="38"/>
      <c r="I86" s="38"/>
      <c r="J86" s="38"/>
      <c r="K86" s="38"/>
    </row>
    <row r="87" spans="1:11" ht="15.75" customHeight="1">
      <c r="A87" s="37"/>
      <c r="B87" s="37"/>
      <c r="D87" s="37"/>
      <c r="E87" s="34"/>
      <c r="F87" s="34"/>
      <c r="G87" s="34"/>
      <c r="H87" s="38"/>
      <c r="I87" s="38"/>
      <c r="J87" s="38"/>
      <c r="K87" s="38"/>
    </row>
    <row r="88" spans="1:11" ht="15.75" customHeight="1">
      <c r="A88" s="37"/>
      <c r="B88" s="37"/>
      <c r="D88" s="37"/>
      <c r="E88" s="34"/>
      <c r="F88" s="34"/>
      <c r="G88" s="34"/>
      <c r="H88" s="38"/>
      <c r="I88" s="38"/>
      <c r="J88" s="38"/>
      <c r="K88" s="38"/>
    </row>
    <row r="89" spans="1:11" ht="15.75" customHeight="1">
      <c r="A89" s="37"/>
      <c r="B89" s="37"/>
      <c r="D89" s="37"/>
      <c r="E89" s="34"/>
      <c r="F89" s="34"/>
      <c r="G89" s="34"/>
      <c r="H89" s="38"/>
      <c r="I89" s="38"/>
      <c r="J89" s="38"/>
      <c r="K89" s="38"/>
    </row>
    <row r="90" spans="1:11" ht="15.75" customHeight="1">
      <c r="A90" s="37"/>
      <c r="B90" s="37"/>
      <c r="D90" s="37"/>
      <c r="E90" s="34"/>
      <c r="F90" s="34"/>
      <c r="G90" s="34"/>
      <c r="H90" s="38"/>
      <c r="I90" s="38"/>
      <c r="J90" s="38"/>
      <c r="K90" s="38"/>
    </row>
    <row r="91" spans="1:11" ht="15.75" customHeight="1">
      <c r="A91" s="37"/>
      <c r="B91" s="37"/>
      <c r="D91" s="37"/>
      <c r="E91" s="34"/>
      <c r="F91" s="34"/>
      <c r="G91" s="34"/>
      <c r="H91" s="38"/>
      <c r="I91" s="38"/>
      <c r="J91" s="38"/>
      <c r="K91" s="38"/>
    </row>
    <row r="92" spans="1:11" ht="15.75" customHeight="1">
      <c r="A92" s="37"/>
      <c r="B92" s="37"/>
      <c r="D92" s="37"/>
      <c r="E92" s="34"/>
      <c r="F92" s="34"/>
      <c r="G92" s="34"/>
      <c r="H92" s="38"/>
      <c r="I92" s="38"/>
      <c r="J92" s="38"/>
      <c r="K92" s="38"/>
    </row>
    <row r="93" spans="1:11" ht="15.75" customHeight="1">
      <c r="A93" s="37"/>
      <c r="B93" s="37"/>
      <c r="D93" s="37"/>
      <c r="E93" s="34"/>
      <c r="F93" s="34"/>
      <c r="G93" s="34"/>
      <c r="H93" s="38"/>
      <c r="I93" s="38"/>
      <c r="J93" s="38"/>
      <c r="K93" s="38"/>
    </row>
    <row r="94" spans="1:11" ht="15.75" customHeight="1">
      <c r="A94" s="37"/>
      <c r="B94" s="37"/>
      <c r="D94" s="37"/>
      <c r="E94" s="34"/>
      <c r="F94" s="34"/>
      <c r="G94" s="34"/>
      <c r="H94" s="38"/>
      <c r="I94" s="38"/>
      <c r="J94" s="38"/>
      <c r="K94" s="38"/>
    </row>
    <row r="95" spans="1:11" ht="15.75" customHeight="1">
      <c r="A95" s="37"/>
      <c r="B95" s="37"/>
      <c r="D95" s="37"/>
      <c r="E95" s="34"/>
      <c r="F95" s="34"/>
      <c r="G95" s="34"/>
      <c r="H95" s="38"/>
      <c r="I95" s="38"/>
      <c r="J95" s="38"/>
      <c r="K95" s="38"/>
    </row>
    <row r="96" spans="1:11" ht="15.75" customHeight="1">
      <c r="A96" s="37"/>
      <c r="B96" s="37"/>
      <c r="D96" s="37"/>
      <c r="E96" s="34"/>
      <c r="F96" s="34"/>
      <c r="G96" s="34"/>
      <c r="H96" s="38"/>
      <c r="I96" s="38"/>
      <c r="J96" s="38"/>
      <c r="K96" s="38"/>
    </row>
    <row r="97" spans="1:11" ht="15.75" customHeight="1">
      <c r="A97" s="37"/>
      <c r="B97" s="37"/>
      <c r="D97" s="37"/>
      <c r="E97" s="34"/>
      <c r="F97" s="34"/>
      <c r="G97" s="34"/>
      <c r="H97" s="38"/>
      <c r="I97" s="38"/>
      <c r="J97" s="38"/>
      <c r="K97" s="38"/>
    </row>
    <row r="98" spans="1:11" ht="15.75" customHeight="1">
      <c r="A98" s="37"/>
      <c r="B98" s="37"/>
      <c r="D98" s="37"/>
      <c r="E98" s="34"/>
      <c r="F98" s="34"/>
      <c r="G98" s="34"/>
      <c r="H98" s="38"/>
      <c r="I98" s="38"/>
      <c r="J98" s="38"/>
      <c r="K98" s="38"/>
    </row>
    <row r="99" spans="1:11" ht="15.75" customHeight="1">
      <c r="A99" s="37"/>
      <c r="B99" s="37"/>
      <c r="D99" s="37"/>
      <c r="E99" s="34"/>
      <c r="F99" s="34"/>
      <c r="G99" s="34"/>
      <c r="H99" s="38"/>
      <c r="I99" s="38"/>
      <c r="J99" s="38"/>
      <c r="K99" s="38"/>
    </row>
    <row r="100" spans="1:11" ht="15.75" customHeight="1">
      <c r="A100" s="37"/>
      <c r="B100" s="37"/>
      <c r="D100" s="37"/>
      <c r="E100" s="34"/>
      <c r="F100" s="34"/>
      <c r="G100" s="34"/>
      <c r="H100" s="38"/>
      <c r="I100" s="38"/>
      <c r="J100" s="38"/>
      <c r="K100" s="38"/>
    </row>
    <row r="101" spans="1:11" ht="15.75" customHeight="1">
      <c r="A101" s="37"/>
      <c r="B101" s="37"/>
      <c r="D101" s="37"/>
      <c r="E101" s="34"/>
      <c r="F101" s="34"/>
      <c r="G101" s="34"/>
      <c r="H101" s="38"/>
      <c r="I101" s="38"/>
      <c r="J101" s="38"/>
      <c r="K101" s="38"/>
    </row>
    <row r="102" spans="1:11" ht="15.75" customHeight="1">
      <c r="A102" s="37"/>
      <c r="B102" s="37"/>
      <c r="D102" s="37"/>
      <c r="E102" s="34"/>
      <c r="F102" s="34"/>
      <c r="G102" s="34"/>
      <c r="H102" s="38"/>
      <c r="I102" s="38"/>
      <c r="J102" s="38"/>
      <c r="K102" s="38"/>
    </row>
    <row r="103" spans="1:11" ht="15.75" customHeight="1">
      <c r="A103" s="37"/>
      <c r="B103" s="37"/>
      <c r="D103" s="37"/>
      <c r="E103" s="34"/>
      <c r="F103" s="34"/>
      <c r="G103" s="34"/>
      <c r="H103" s="38"/>
      <c r="I103" s="38"/>
      <c r="J103" s="38"/>
      <c r="K103" s="38"/>
    </row>
    <row r="104" spans="1:11" ht="15.75" customHeight="1">
      <c r="A104" s="37"/>
      <c r="B104" s="37"/>
      <c r="D104" s="37"/>
      <c r="E104" s="34"/>
      <c r="F104" s="34"/>
      <c r="G104" s="34"/>
      <c r="H104" s="38"/>
      <c r="I104" s="38"/>
      <c r="J104" s="38"/>
      <c r="K104" s="38"/>
    </row>
    <row r="105" spans="1:11" ht="15.75" customHeight="1">
      <c r="A105" s="37"/>
      <c r="B105" s="37"/>
      <c r="D105" s="37"/>
      <c r="E105" s="34"/>
      <c r="F105" s="34"/>
      <c r="G105" s="34"/>
      <c r="H105" s="38"/>
      <c r="I105" s="38"/>
      <c r="J105" s="38"/>
      <c r="K105" s="38"/>
    </row>
    <row r="106" spans="1:11" ht="15.75" customHeight="1">
      <c r="A106" s="37"/>
      <c r="B106" s="37"/>
      <c r="D106" s="37"/>
      <c r="E106" s="34"/>
      <c r="F106" s="34"/>
      <c r="G106" s="34"/>
      <c r="H106" s="38"/>
      <c r="I106" s="38"/>
      <c r="J106" s="38"/>
      <c r="K106" s="38"/>
    </row>
    <row r="107" spans="1:11" ht="15.75" customHeight="1">
      <c r="A107" s="37"/>
      <c r="B107" s="37"/>
      <c r="D107" s="37"/>
      <c r="E107" s="34"/>
      <c r="F107" s="34"/>
      <c r="G107" s="34"/>
      <c r="H107" s="38"/>
      <c r="I107" s="38"/>
      <c r="J107" s="38"/>
      <c r="K107" s="38"/>
    </row>
    <row r="108" spans="1:11" ht="15.75" customHeight="1">
      <c r="A108" s="37"/>
      <c r="B108" s="37"/>
      <c r="D108" s="37"/>
      <c r="E108" s="34"/>
      <c r="F108" s="34"/>
      <c r="G108" s="34"/>
      <c r="H108" s="38"/>
      <c r="I108" s="38"/>
      <c r="J108" s="38"/>
      <c r="K108" s="38"/>
    </row>
    <row r="109" spans="1:11" ht="15.75" customHeight="1">
      <c r="A109" s="37"/>
      <c r="B109" s="37"/>
      <c r="D109" s="37"/>
      <c r="E109" s="34"/>
      <c r="F109" s="34"/>
      <c r="G109" s="34"/>
      <c r="H109" s="38"/>
      <c r="I109" s="38"/>
      <c r="J109" s="38"/>
      <c r="K109" s="38"/>
    </row>
    <row r="110" spans="1:11" ht="15.75" customHeight="1">
      <c r="A110" s="37"/>
      <c r="B110" s="37"/>
      <c r="D110" s="37"/>
      <c r="E110" s="34"/>
      <c r="F110" s="34"/>
      <c r="G110" s="34"/>
      <c r="H110" s="38"/>
      <c r="I110" s="38"/>
      <c r="J110" s="38"/>
      <c r="K110" s="38"/>
    </row>
    <row r="111" spans="1:11" ht="15.75" customHeight="1">
      <c r="A111" s="37"/>
      <c r="B111" s="37"/>
      <c r="D111" s="37"/>
      <c r="E111" s="34"/>
      <c r="F111" s="34"/>
      <c r="G111" s="34"/>
      <c r="H111" s="38"/>
      <c r="I111" s="38"/>
      <c r="J111" s="38"/>
      <c r="K111" s="38"/>
    </row>
    <row r="112" spans="1:11" ht="15.75" customHeight="1">
      <c r="A112" s="37"/>
      <c r="B112" s="37"/>
      <c r="D112" s="37"/>
      <c r="E112" s="34"/>
      <c r="F112" s="34"/>
      <c r="G112" s="34"/>
      <c r="H112" s="38"/>
      <c r="I112" s="38"/>
      <c r="J112" s="38"/>
      <c r="K112" s="38"/>
    </row>
    <row r="113" spans="1:11" ht="15.75" customHeight="1">
      <c r="A113" s="37"/>
      <c r="B113" s="37"/>
      <c r="D113" s="37"/>
      <c r="E113" s="34"/>
      <c r="F113" s="34"/>
      <c r="G113" s="34"/>
      <c r="H113" s="38"/>
      <c r="I113" s="38"/>
      <c r="J113" s="38"/>
      <c r="K113" s="38"/>
    </row>
    <row r="114" spans="1:11" ht="15.75" customHeight="1">
      <c r="A114" s="37"/>
      <c r="B114" s="37"/>
      <c r="D114" s="37"/>
      <c r="E114" s="34"/>
      <c r="F114" s="34"/>
      <c r="G114" s="34"/>
      <c r="H114" s="38"/>
      <c r="I114" s="38"/>
      <c r="J114" s="38"/>
      <c r="K114" s="38"/>
    </row>
    <row r="115" spans="1:11" ht="15.75" customHeight="1">
      <c r="A115" s="37"/>
      <c r="B115" s="37"/>
      <c r="D115" s="37"/>
      <c r="E115" s="34"/>
      <c r="F115" s="34"/>
      <c r="G115" s="34"/>
      <c r="H115" s="38"/>
      <c r="I115" s="38"/>
      <c r="J115" s="38"/>
      <c r="K115" s="38"/>
    </row>
    <row r="116" spans="1:11" ht="15.75" customHeight="1">
      <c r="A116" s="37"/>
      <c r="B116" s="37"/>
      <c r="D116" s="37"/>
      <c r="E116" s="34"/>
      <c r="F116" s="34"/>
      <c r="G116" s="34"/>
      <c r="H116" s="38"/>
      <c r="I116" s="38"/>
      <c r="J116" s="38"/>
      <c r="K116" s="38"/>
    </row>
    <row r="117" spans="1:11" ht="15.75" customHeight="1">
      <c r="A117" s="37"/>
      <c r="B117" s="37"/>
      <c r="D117" s="37"/>
      <c r="E117" s="34"/>
      <c r="F117" s="34"/>
      <c r="G117" s="34"/>
      <c r="H117" s="38"/>
      <c r="I117" s="38"/>
      <c r="J117" s="38"/>
      <c r="K117" s="38"/>
    </row>
    <row r="118" spans="1:11" ht="15.75" customHeight="1">
      <c r="A118" s="37"/>
      <c r="B118" s="37"/>
      <c r="D118" s="37"/>
      <c r="E118" s="34"/>
      <c r="F118" s="34"/>
      <c r="G118" s="34"/>
      <c r="H118" s="38"/>
      <c r="I118" s="38"/>
      <c r="J118" s="38"/>
      <c r="K118" s="38"/>
    </row>
    <row r="119" spans="1:11" ht="15.75" customHeight="1">
      <c r="A119" s="37"/>
      <c r="B119" s="37"/>
      <c r="D119" s="37"/>
      <c r="E119" s="34"/>
      <c r="F119" s="34"/>
      <c r="G119" s="34"/>
      <c r="H119" s="38"/>
      <c r="I119" s="38"/>
      <c r="J119" s="38"/>
      <c r="K119" s="38"/>
    </row>
    <row r="120" spans="1:11" ht="15.75" customHeight="1">
      <c r="A120" s="37"/>
      <c r="B120" s="37"/>
      <c r="D120" s="37"/>
      <c r="E120" s="34"/>
      <c r="F120" s="34"/>
      <c r="G120" s="34"/>
      <c r="H120" s="38"/>
      <c r="I120" s="38"/>
      <c r="J120" s="38"/>
      <c r="K120" s="38"/>
    </row>
    <row r="121" spans="1:11" ht="15.75" customHeight="1">
      <c r="A121" s="37"/>
      <c r="B121" s="37"/>
      <c r="D121" s="37"/>
      <c r="E121" s="34"/>
      <c r="F121" s="34"/>
      <c r="G121" s="34"/>
      <c r="H121" s="38"/>
      <c r="I121" s="38"/>
      <c r="J121" s="38"/>
      <c r="K121" s="38"/>
    </row>
    <row r="122" spans="1:11" ht="15.75" customHeight="1">
      <c r="A122" s="37"/>
      <c r="B122" s="37"/>
      <c r="D122" s="37"/>
      <c r="E122" s="34"/>
      <c r="F122" s="34"/>
      <c r="G122" s="34"/>
      <c r="H122" s="38"/>
      <c r="I122" s="38"/>
      <c r="J122" s="38"/>
      <c r="K122" s="38"/>
    </row>
    <row r="123" spans="1:11" ht="15.75" customHeight="1">
      <c r="A123" s="37"/>
      <c r="B123" s="37"/>
      <c r="D123" s="37"/>
      <c r="E123" s="34"/>
      <c r="F123" s="34"/>
      <c r="G123" s="34"/>
      <c r="H123" s="38"/>
      <c r="I123" s="38"/>
      <c r="J123" s="38"/>
      <c r="K123" s="38"/>
    </row>
    <row r="124" spans="1:11" ht="15.75" customHeight="1">
      <c r="A124" s="37"/>
      <c r="B124" s="37"/>
      <c r="D124" s="37"/>
      <c r="E124" s="34"/>
      <c r="F124" s="34"/>
      <c r="G124" s="34"/>
      <c r="H124" s="38"/>
      <c r="I124" s="38"/>
      <c r="J124" s="38"/>
      <c r="K124" s="38"/>
    </row>
    <row r="125" spans="1:11" ht="15.75" customHeight="1">
      <c r="A125" s="37"/>
      <c r="B125" s="37"/>
      <c r="D125" s="37"/>
      <c r="E125" s="34"/>
      <c r="F125" s="34"/>
      <c r="G125" s="34"/>
      <c r="H125" s="38"/>
      <c r="I125" s="38"/>
      <c r="J125" s="38"/>
      <c r="K125" s="38"/>
    </row>
    <row r="126" spans="1:11" ht="15.75" customHeight="1">
      <c r="A126" s="37"/>
      <c r="B126" s="37"/>
      <c r="D126" s="37"/>
      <c r="E126" s="34"/>
      <c r="F126" s="34"/>
      <c r="G126" s="34"/>
      <c r="H126" s="38"/>
      <c r="I126" s="38"/>
      <c r="J126" s="38"/>
      <c r="K126" s="38"/>
    </row>
    <row r="127" spans="1:11" ht="15.75" customHeight="1">
      <c r="A127" s="37"/>
      <c r="B127" s="37"/>
      <c r="D127" s="37"/>
      <c r="E127" s="34"/>
      <c r="F127" s="34"/>
      <c r="G127" s="34"/>
      <c r="H127" s="38"/>
      <c r="I127" s="38"/>
      <c r="J127" s="38"/>
      <c r="K127" s="38"/>
    </row>
    <row r="128" spans="1:11" ht="15.75" customHeight="1">
      <c r="A128" s="37"/>
      <c r="B128" s="37"/>
      <c r="D128" s="37"/>
      <c r="E128" s="34"/>
      <c r="F128" s="34"/>
      <c r="G128" s="34"/>
      <c r="H128" s="38"/>
      <c r="I128" s="38"/>
      <c r="J128" s="38"/>
      <c r="K128" s="38"/>
    </row>
    <row r="129" spans="1:11" ht="15.75" customHeight="1">
      <c r="A129" s="37"/>
      <c r="B129" s="37"/>
      <c r="D129" s="37"/>
      <c r="E129" s="34"/>
      <c r="F129" s="34"/>
      <c r="G129" s="34"/>
      <c r="H129" s="38"/>
      <c r="I129" s="38"/>
      <c r="J129" s="38"/>
      <c r="K129" s="38"/>
    </row>
    <row r="130" spans="1:11" ht="15.75" customHeight="1">
      <c r="A130" s="37"/>
      <c r="B130" s="37"/>
      <c r="D130" s="37"/>
      <c r="E130" s="34"/>
      <c r="F130" s="34"/>
      <c r="G130" s="34"/>
      <c r="H130" s="38"/>
      <c r="I130" s="38"/>
      <c r="J130" s="38"/>
      <c r="K130" s="38"/>
    </row>
    <row r="131" spans="1:11" ht="15.75" customHeight="1">
      <c r="A131" s="37"/>
      <c r="B131" s="37"/>
      <c r="D131" s="37"/>
      <c r="E131" s="34"/>
      <c r="F131" s="34"/>
      <c r="G131" s="34"/>
      <c r="H131" s="38"/>
      <c r="I131" s="38"/>
      <c r="J131" s="38"/>
      <c r="K131" s="38"/>
    </row>
    <row r="132" spans="1:11" ht="15.75" customHeight="1">
      <c r="A132" s="37"/>
      <c r="B132" s="37"/>
      <c r="D132" s="37"/>
      <c r="E132" s="34"/>
      <c r="F132" s="34"/>
      <c r="G132" s="34"/>
      <c r="H132" s="38"/>
      <c r="I132" s="38"/>
      <c r="J132" s="38"/>
      <c r="K132" s="38"/>
    </row>
    <row r="133" spans="1:11" ht="15.75" customHeight="1">
      <c r="A133" s="37"/>
      <c r="B133" s="37"/>
      <c r="D133" s="37"/>
      <c r="E133" s="34"/>
      <c r="F133" s="34"/>
      <c r="G133" s="34"/>
      <c r="H133" s="38"/>
      <c r="I133" s="38"/>
      <c r="J133" s="38"/>
      <c r="K133" s="38"/>
    </row>
    <row r="134" spans="1:11" ht="15.75" customHeight="1">
      <c r="A134" s="37"/>
      <c r="B134" s="37"/>
      <c r="D134" s="37"/>
      <c r="E134" s="34"/>
      <c r="F134" s="34"/>
      <c r="G134" s="34"/>
      <c r="H134" s="38"/>
      <c r="I134" s="38"/>
      <c r="J134" s="38"/>
      <c r="K134" s="38"/>
    </row>
    <row r="135" spans="1:11" ht="15.75" customHeight="1">
      <c r="A135" s="37"/>
      <c r="B135" s="37"/>
      <c r="D135" s="37"/>
      <c r="E135" s="34"/>
      <c r="F135" s="34"/>
      <c r="G135" s="34"/>
      <c r="H135" s="38"/>
      <c r="I135" s="38"/>
      <c r="J135" s="38"/>
      <c r="K135" s="38"/>
    </row>
    <row r="136" spans="1:11" ht="15.75" customHeight="1">
      <c r="A136" s="37"/>
      <c r="B136" s="37"/>
      <c r="D136" s="37"/>
      <c r="E136" s="34"/>
      <c r="F136" s="34"/>
      <c r="G136" s="34"/>
      <c r="H136" s="38"/>
      <c r="I136" s="38"/>
      <c r="J136" s="38"/>
      <c r="K136" s="38"/>
    </row>
    <row r="137" spans="1:11" ht="15.75" customHeight="1">
      <c r="A137" s="37"/>
      <c r="B137" s="37"/>
      <c r="D137" s="37"/>
      <c r="E137" s="34"/>
      <c r="F137" s="34"/>
      <c r="G137" s="34"/>
      <c r="H137" s="38"/>
      <c r="I137" s="38"/>
      <c r="J137" s="38"/>
      <c r="K137" s="38"/>
    </row>
    <row r="138" spans="1:11" ht="15.75" customHeight="1">
      <c r="A138" s="37"/>
      <c r="B138" s="37"/>
      <c r="D138" s="37"/>
      <c r="E138" s="34"/>
      <c r="F138" s="34"/>
      <c r="G138" s="34"/>
      <c r="H138" s="38"/>
      <c r="I138" s="38"/>
      <c r="J138" s="38"/>
      <c r="K138" s="38"/>
    </row>
    <row r="139" spans="1:11" ht="15.75" customHeight="1">
      <c r="A139" s="37"/>
      <c r="B139" s="37"/>
      <c r="D139" s="37"/>
      <c r="E139" s="34"/>
      <c r="F139" s="34"/>
      <c r="G139" s="34"/>
      <c r="H139" s="38"/>
      <c r="I139" s="38"/>
      <c r="J139" s="38"/>
      <c r="K139" s="38"/>
    </row>
    <row r="140" spans="1:11" ht="15.75" customHeight="1">
      <c r="A140" s="37"/>
      <c r="B140" s="37"/>
      <c r="D140" s="37"/>
      <c r="E140" s="34"/>
      <c r="F140" s="34"/>
      <c r="G140" s="34"/>
      <c r="H140" s="38"/>
      <c r="I140" s="38"/>
      <c r="J140" s="38"/>
      <c r="K140" s="38"/>
    </row>
    <row r="141" spans="1:11" ht="15.75" customHeight="1">
      <c r="A141" s="37"/>
      <c r="B141" s="37"/>
      <c r="D141" s="37"/>
      <c r="E141" s="34"/>
      <c r="F141" s="34"/>
      <c r="G141" s="34"/>
      <c r="H141" s="38"/>
      <c r="I141" s="38"/>
      <c r="J141" s="38"/>
      <c r="K141" s="38"/>
    </row>
    <row r="142" spans="1:11" ht="15.75" customHeight="1">
      <c r="A142" s="37"/>
      <c r="B142" s="37"/>
      <c r="D142" s="37"/>
      <c r="E142" s="34"/>
      <c r="F142" s="34"/>
      <c r="G142" s="34"/>
      <c r="H142" s="38"/>
      <c r="I142" s="38"/>
      <c r="J142" s="38"/>
      <c r="K142" s="38"/>
    </row>
    <row r="143" spans="1:11" ht="15.75" customHeight="1">
      <c r="A143" s="37"/>
      <c r="B143" s="37"/>
      <c r="D143" s="37"/>
      <c r="E143" s="34"/>
      <c r="F143" s="34"/>
      <c r="G143" s="34"/>
      <c r="H143" s="38"/>
      <c r="I143" s="38"/>
      <c r="J143" s="38"/>
      <c r="K143" s="38"/>
    </row>
    <row r="144" spans="1:11" ht="15.75" customHeight="1">
      <c r="A144" s="37"/>
      <c r="B144" s="37"/>
      <c r="D144" s="37"/>
      <c r="E144" s="34"/>
      <c r="F144" s="34"/>
      <c r="G144" s="34"/>
      <c r="H144" s="38"/>
      <c r="I144" s="38"/>
      <c r="J144" s="38"/>
      <c r="K144" s="38"/>
    </row>
    <row r="145" spans="1:11" ht="15.75" customHeight="1">
      <c r="A145" s="37"/>
      <c r="B145" s="37"/>
      <c r="D145" s="37"/>
      <c r="E145" s="34"/>
      <c r="F145" s="34"/>
      <c r="G145" s="34"/>
      <c r="H145" s="38"/>
      <c r="I145" s="38"/>
      <c r="J145" s="38"/>
      <c r="K145" s="38"/>
    </row>
    <row r="146" spans="1:11" ht="15.75" customHeight="1">
      <c r="A146" s="37"/>
      <c r="B146" s="37"/>
      <c r="D146" s="37"/>
      <c r="E146" s="34"/>
      <c r="F146" s="34"/>
      <c r="G146" s="34"/>
      <c r="H146" s="38"/>
      <c r="I146" s="38"/>
      <c r="J146" s="38"/>
      <c r="K146" s="38"/>
    </row>
    <row r="147" spans="1:11" ht="15.75" customHeight="1">
      <c r="A147" s="37"/>
      <c r="B147" s="37"/>
      <c r="D147" s="37"/>
      <c r="E147" s="34"/>
      <c r="F147" s="34"/>
      <c r="G147" s="34"/>
      <c r="H147" s="38"/>
      <c r="I147" s="38"/>
      <c r="J147" s="38"/>
      <c r="K147" s="38"/>
    </row>
    <row r="148" spans="1:11" ht="15.75" customHeight="1">
      <c r="A148" s="37"/>
      <c r="B148" s="37"/>
      <c r="D148" s="37"/>
      <c r="E148" s="34"/>
      <c r="F148" s="34"/>
      <c r="G148" s="34"/>
      <c r="H148" s="38"/>
      <c r="I148" s="38"/>
      <c r="J148" s="38"/>
      <c r="K148" s="38"/>
    </row>
    <row r="149" spans="1:11" ht="15.75" customHeight="1">
      <c r="A149" s="37"/>
      <c r="B149" s="37"/>
      <c r="D149" s="37"/>
      <c r="E149" s="34"/>
      <c r="F149" s="34"/>
      <c r="G149" s="34"/>
      <c r="H149" s="38"/>
      <c r="I149" s="38"/>
      <c r="J149" s="38"/>
      <c r="K149" s="38"/>
    </row>
    <row r="150" spans="1:11" ht="15.75" customHeight="1">
      <c r="A150" s="37"/>
      <c r="B150" s="37"/>
      <c r="D150" s="37"/>
      <c r="E150" s="34"/>
      <c r="F150" s="34"/>
      <c r="G150" s="34"/>
      <c r="H150" s="38"/>
      <c r="I150" s="38"/>
      <c r="J150" s="38"/>
      <c r="K150" s="38"/>
    </row>
    <row r="151" spans="1:11" ht="15.75" customHeight="1">
      <c r="A151" s="37"/>
      <c r="B151" s="37"/>
      <c r="D151" s="37"/>
      <c r="E151" s="34"/>
      <c r="F151" s="34"/>
      <c r="G151" s="34"/>
      <c r="H151" s="38"/>
      <c r="I151" s="38"/>
      <c r="J151" s="38"/>
      <c r="K151" s="38"/>
    </row>
    <row r="152" spans="1:11" ht="15.75" customHeight="1">
      <c r="A152" s="37"/>
      <c r="B152" s="37"/>
      <c r="D152" s="37"/>
      <c r="E152" s="34"/>
      <c r="F152" s="34"/>
      <c r="G152" s="34"/>
      <c r="H152" s="38"/>
      <c r="I152" s="38"/>
      <c r="J152" s="38"/>
      <c r="K152" s="38"/>
    </row>
    <row r="153" spans="1:11" ht="15.75" customHeight="1">
      <c r="A153" s="37"/>
      <c r="B153" s="37"/>
      <c r="D153" s="37"/>
      <c r="E153" s="34"/>
      <c r="F153" s="34"/>
      <c r="G153" s="34"/>
      <c r="H153" s="38"/>
      <c r="I153" s="38"/>
      <c r="J153" s="38"/>
      <c r="K153" s="38"/>
    </row>
    <row r="154" spans="1:11" ht="15.75" customHeight="1">
      <c r="A154" s="37"/>
      <c r="B154" s="37"/>
      <c r="D154" s="37"/>
      <c r="E154" s="34"/>
      <c r="F154" s="34"/>
      <c r="G154" s="34"/>
      <c r="H154" s="38"/>
      <c r="I154" s="38"/>
      <c r="J154" s="38"/>
      <c r="K154" s="38"/>
    </row>
    <row r="155" spans="1:11" ht="15.75" customHeight="1">
      <c r="A155" s="37"/>
      <c r="B155" s="37"/>
      <c r="D155" s="37"/>
      <c r="E155" s="34"/>
      <c r="F155" s="34"/>
      <c r="G155" s="34"/>
      <c r="H155" s="38"/>
      <c r="I155" s="38"/>
      <c r="J155" s="38"/>
      <c r="K155" s="38"/>
    </row>
    <row r="156" spans="1:11" ht="15.75" customHeight="1">
      <c r="A156" s="37"/>
      <c r="B156" s="37"/>
      <c r="D156" s="37"/>
      <c r="E156" s="34"/>
      <c r="F156" s="34"/>
      <c r="G156" s="34"/>
      <c r="H156" s="38"/>
      <c r="I156" s="38"/>
      <c r="J156" s="38"/>
      <c r="K156" s="38"/>
    </row>
    <row r="157" spans="1:11" ht="15.75" customHeight="1">
      <c r="A157" s="37"/>
      <c r="B157" s="37"/>
      <c r="D157" s="37"/>
      <c r="E157" s="34"/>
      <c r="F157" s="34"/>
      <c r="G157" s="34"/>
      <c r="H157" s="38"/>
      <c r="I157" s="38"/>
      <c r="J157" s="38"/>
      <c r="K157" s="38"/>
    </row>
    <row r="158" spans="1:11" ht="15.75" customHeight="1">
      <c r="A158" s="37"/>
      <c r="B158" s="37"/>
      <c r="D158" s="37"/>
      <c r="E158" s="34"/>
      <c r="F158" s="34"/>
      <c r="G158" s="34"/>
      <c r="H158" s="38"/>
      <c r="I158" s="38"/>
      <c r="J158" s="38"/>
      <c r="K158" s="38"/>
    </row>
    <row r="159" spans="1:11" ht="15.75" customHeight="1">
      <c r="A159" s="37"/>
      <c r="B159" s="37"/>
      <c r="D159" s="37"/>
      <c r="E159" s="34"/>
      <c r="F159" s="34"/>
      <c r="G159" s="34"/>
      <c r="H159" s="38"/>
      <c r="I159" s="38"/>
      <c r="J159" s="38"/>
      <c r="K159" s="38"/>
    </row>
    <row r="160" spans="1:11" ht="15.75" customHeight="1">
      <c r="A160" s="37"/>
      <c r="B160" s="37"/>
      <c r="D160" s="37"/>
      <c r="E160" s="34"/>
      <c r="F160" s="34"/>
      <c r="G160" s="34"/>
      <c r="H160" s="38"/>
      <c r="I160" s="38"/>
      <c r="J160" s="38"/>
      <c r="K160" s="38"/>
    </row>
    <row r="161" spans="1:11" ht="15.75" customHeight="1">
      <c r="A161" s="37"/>
      <c r="B161" s="37"/>
      <c r="D161" s="37"/>
      <c r="E161" s="34"/>
      <c r="F161" s="34"/>
      <c r="G161" s="34"/>
      <c r="H161" s="38"/>
      <c r="I161" s="38"/>
      <c r="J161" s="38"/>
      <c r="K161" s="38"/>
    </row>
    <row r="162" spans="1:11" ht="15.75" customHeight="1">
      <c r="A162" s="37"/>
      <c r="B162" s="37"/>
      <c r="D162" s="37"/>
      <c r="E162" s="34"/>
      <c r="F162" s="34"/>
      <c r="G162" s="34"/>
      <c r="H162" s="38"/>
      <c r="I162" s="38"/>
      <c r="J162" s="38"/>
      <c r="K162" s="38"/>
    </row>
    <row r="163" spans="1:11" ht="15.75" customHeight="1">
      <c r="A163" s="37"/>
      <c r="B163" s="37"/>
      <c r="D163" s="37"/>
      <c r="E163" s="34"/>
      <c r="F163" s="34"/>
      <c r="G163" s="34"/>
      <c r="H163" s="38"/>
      <c r="I163" s="38"/>
      <c r="J163" s="38"/>
      <c r="K163" s="38"/>
    </row>
    <row r="164" spans="1:11" ht="15.75" customHeight="1">
      <c r="A164" s="37"/>
      <c r="B164" s="37"/>
      <c r="D164" s="37"/>
      <c r="E164" s="34"/>
      <c r="F164" s="34"/>
      <c r="G164" s="34"/>
      <c r="H164" s="38"/>
      <c r="I164" s="38"/>
      <c r="J164" s="38"/>
      <c r="K164" s="38"/>
    </row>
    <row r="165" spans="1:11" ht="15.75" customHeight="1">
      <c r="A165" s="37"/>
      <c r="B165" s="37"/>
      <c r="D165" s="37"/>
      <c r="E165" s="34"/>
      <c r="F165" s="34"/>
      <c r="G165" s="34"/>
      <c r="H165" s="38"/>
      <c r="I165" s="38"/>
      <c r="J165" s="38"/>
      <c r="K165" s="38"/>
    </row>
    <row r="166" spans="1:11" ht="15.75" customHeight="1">
      <c r="A166" s="37"/>
      <c r="B166" s="37"/>
      <c r="D166" s="37"/>
      <c r="E166" s="34"/>
      <c r="F166" s="34"/>
      <c r="G166" s="34"/>
      <c r="H166" s="38"/>
      <c r="I166" s="38"/>
      <c r="J166" s="38"/>
      <c r="K166" s="38"/>
    </row>
    <row r="167" spans="1:11" ht="15.75" customHeight="1">
      <c r="A167" s="37"/>
      <c r="B167" s="37"/>
      <c r="D167" s="37"/>
      <c r="E167" s="34"/>
      <c r="F167" s="34"/>
      <c r="G167" s="34"/>
      <c r="H167" s="38"/>
      <c r="I167" s="38"/>
      <c r="J167" s="38"/>
      <c r="K167" s="38"/>
    </row>
    <row r="168" spans="1:11" ht="15.75" customHeight="1">
      <c r="A168" s="37"/>
      <c r="B168" s="37"/>
      <c r="D168" s="37"/>
      <c r="E168" s="34"/>
      <c r="F168" s="34"/>
      <c r="G168" s="34"/>
      <c r="H168" s="38"/>
      <c r="I168" s="38"/>
      <c r="J168" s="38"/>
      <c r="K168" s="38"/>
    </row>
    <row r="169" spans="1:11" ht="15.75" customHeight="1">
      <c r="A169" s="37"/>
      <c r="B169" s="37"/>
      <c r="D169" s="37"/>
      <c r="E169" s="34"/>
      <c r="F169" s="34"/>
      <c r="G169" s="34"/>
      <c r="H169" s="38"/>
      <c r="I169" s="38"/>
      <c r="J169" s="38"/>
      <c r="K169" s="38"/>
    </row>
    <row r="170" spans="1:11" ht="15.75" customHeight="1">
      <c r="A170" s="37"/>
      <c r="B170" s="37"/>
      <c r="D170" s="37"/>
      <c r="E170" s="34"/>
      <c r="F170" s="34"/>
      <c r="G170" s="34"/>
      <c r="H170" s="38"/>
      <c r="I170" s="38"/>
      <c r="J170" s="38"/>
      <c r="K170" s="38"/>
    </row>
    <row r="171" spans="1:11" ht="15.75" customHeight="1">
      <c r="A171" s="37"/>
      <c r="B171" s="37"/>
      <c r="D171" s="37"/>
      <c r="E171" s="34"/>
      <c r="F171" s="34"/>
      <c r="G171" s="34"/>
      <c r="H171" s="38"/>
      <c r="I171" s="38"/>
      <c r="J171" s="38"/>
      <c r="K171" s="38"/>
    </row>
    <row r="172" spans="1:11" ht="15.75" customHeight="1">
      <c r="A172" s="37"/>
      <c r="B172" s="37"/>
      <c r="D172" s="37"/>
      <c r="E172" s="34"/>
      <c r="F172" s="34"/>
      <c r="G172" s="34"/>
      <c r="H172" s="38"/>
      <c r="I172" s="38"/>
      <c r="J172" s="38"/>
      <c r="K172" s="38"/>
    </row>
    <row r="173" spans="1:11" ht="15.75" customHeight="1">
      <c r="A173" s="37"/>
      <c r="B173" s="37"/>
      <c r="D173" s="37"/>
      <c r="E173" s="34"/>
      <c r="F173" s="34"/>
      <c r="G173" s="34"/>
      <c r="H173" s="38"/>
      <c r="I173" s="38"/>
      <c r="J173" s="38"/>
      <c r="K173" s="38"/>
    </row>
    <row r="174" spans="1:11" ht="15.75" customHeight="1">
      <c r="A174" s="37"/>
      <c r="B174" s="37"/>
      <c r="D174" s="37"/>
      <c r="E174" s="34"/>
      <c r="F174" s="34"/>
      <c r="G174" s="34"/>
      <c r="H174" s="38"/>
      <c r="I174" s="38"/>
      <c r="J174" s="38"/>
      <c r="K174" s="38"/>
    </row>
    <row r="175" spans="1:11" ht="15.75" customHeight="1">
      <c r="A175" s="37"/>
      <c r="B175" s="37"/>
      <c r="D175" s="37"/>
      <c r="E175" s="34"/>
      <c r="F175" s="34"/>
      <c r="G175" s="34"/>
      <c r="H175" s="38"/>
      <c r="I175" s="38"/>
      <c r="J175" s="38"/>
      <c r="K175" s="38"/>
    </row>
    <row r="176" spans="1:11" ht="15.75" customHeight="1">
      <c r="A176" s="37"/>
      <c r="B176" s="37"/>
      <c r="D176" s="37"/>
      <c r="E176" s="34"/>
      <c r="F176" s="34"/>
      <c r="G176" s="34"/>
      <c r="H176" s="38"/>
      <c r="I176" s="38"/>
      <c r="J176" s="38"/>
      <c r="K176" s="38"/>
    </row>
    <row r="177" spans="1:11" ht="15.75" customHeight="1">
      <c r="A177" s="37"/>
      <c r="B177" s="37"/>
      <c r="D177" s="37"/>
      <c r="E177" s="34"/>
      <c r="F177" s="34"/>
      <c r="G177" s="34"/>
      <c r="H177" s="38"/>
      <c r="I177" s="38"/>
      <c r="J177" s="38"/>
      <c r="K177" s="38"/>
    </row>
    <row r="178" spans="1:11" ht="15.75" customHeight="1">
      <c r="A178" s="37"/>
      <c r="B178" s="37"/>
      <c r="D178" s="37"/>
      <c r="E178" s="34"/>
      <c r="F178" s="34"/>
      <c r="G178" s="34"/>
      <c r="H178" s="38"/>
      <c r="I178" s="38"/>
      <c r="J178" s="38"/>
      <c r="K178" s="38"/>
    </row>
    <row r="179" spans="1:11" ht="15.75" customHeight="1">
      <c r="A179" s="37"/>
      <c r="B179" s="37"/>
      <c r="D179" s="37"/>
      <c r="E179" s="34"/>
      <c r="F179" s="34"/>
      <c r="G179" s="34"/>
      <c r="H179" s="38"/>
      <c r="I179" s="38"/>
      <c r="J179" s="38"/>
      <c r="K179" s="38"/>
    </row>
    <row r="180" spans="1:11" ht="15.75" customHeight="1">
      <c r="A180" s="37"/>
      <c r="B180" s="37"/>
      <c r="D180" s="37"/>
      <c r="E180" s="34"/>
      <c r="F180" s="34"/>
      <c r="G180" s="34"/>
      <c r="H180" s="38"/>
      <c r="I180" s="38"/>
      <c r="J180" s="38"/>
      <c r="K180" s="38"/>
    </row>
    <row r="181" spans="1:11" ht="15.75" customHeight="1">
      <c r="A181" s="37"/>
      <c r="B181" s="37"/>
      <c r="D181" s="37"/>
      <c r="E181" s="34"/>
      <c r="F181" s="34"/>
      <c r="G181" s="34"/>
      <c r="H181" s="38"/>
      <c r="I181" s="38"/>
      <c r="J181" s="38"/>
      <c r="K181" s="38"/>
    </row>
    <row r="182" spans="1:11" ht="15.75" customHeight="1">
      <c r="A182" s="37"/>
      <c r="B182" s="37"/>
      <c r="D182" s="37"/>
      <c r="E182" s="34"/>
      <c r="F182" s="34"/>
      <c r="G182" s="34"/>
      <c r="H182" s="38"/>
      <c r="I182" s="38"/>
      <c r="J182" s="38"/>
      <c r="K182" s="38"/>
    </row>
    <row r="183" spans="1:11" ht="15.75" customHeight="1">
      <c r="A183" s="37"/>
      <c r="B183" s="37"/>
      <c r="D183" s="37"/>
      <c r="E183" s="34"/>
      <c r="F183" s="34"/>
      <c r="G183" s="34"/>
      <c r="H183" s="38"/>
      <c r="I183" s="38"/>
      <c r="J183" s="38"/>
      <c r="K183" s="38"/>
    </row>
    <row r="184" spans="1:11" ht="15.75" customHeight="1">
      <c r="A184" s="37"/>
      <c r="B184" s="37"/>
      <c r="D184" s="37"/>
      <c r="E184" s="34"/>
      <c r="F184" s="34"/>
      <c r="G184" s="34"/>
      <c r="H184" s="38"/>
      <c r="I184" s="38"/>
      <c r="J184" s="38"/>
      <c r="K184" s="38"/>
    </row>
    <row r="185" spans="1:11" ht="15.75" customHeight="1">
      <c r="A185" s="37"/>
      <c r="B185" s="37"/>
      <c r="D185" s="37"/>
      <c r="E185" s="34"/>
      <c r="F185" s="34"/>
      <c r="G185" s="34"/>
      <c r="H185" s="38"/>
      <c r="I185" s="38"/>
      <c r="J185" s="38"/>
      <c r="K185" s="38"/>
    </row>
    <row r="186" spans="1:11" ht="15.75" customHeight="1">
      <c r="A186" s="37"/>
      <c r="B186" s="37"/>
      <c r="D186" s="37"/>
      <c r="E186" s="34"/>
      <c r="F186" s="34"/>
      <c r="G186" s="34"/>
      <c r="H186" s="38"/>
      <c r="I186" s="38"/>
      <c r="J186" s="38"/>
      <c r="K186" s="38"/>
    </row>
    <row r="187" spans="1:11" ht="15.75" customHeight="1">
      <c r="A187" s="37"/>
      <c r="B187" s="37"/>
      <c r="D187" s="37"/>
      <c r="E187" s="34"/>
      <c r="F187" s="34"/>
      <c r="G187" s="34"/>
      <c r="H187" s="38"/>
      <c r="I187" s="38"/>
      <c r="J187" s="38"/>
      <c r="K187" s="38"/>
    </row>
    <row r="188" spans="1:11" ht="15.75" customHeight="1">
      <c r="A188" s="37"/>
      <c r="B188" s="37"/>
      <c r="D188" s="37"/>
      <c r="E188" s="34"/>
      <c r="F188" s="34"/>
      <c r="G188" s="34"/>
      <c r="H188" s="38"/>
      <c r="I188" s="38"/>
      <c r="J188" s="38"/>
      <c r="K188" s="38"/>
    </row>
    <row r="189" spans="1:11" ht="15.75" customHeight="1">
      <c r="A189" s="37"/>
      <c r="B189" s="37"/>
      <c r="D189" s="37"/>
      <c r="E189" s="34"/>
      <c r="F189" s="34"/>
      <c r="G189" s="34"/>
      <c r="H189" s="38"/>
      <c r="I189" s="38"/>
      <c r="J189" s="38"/>
      <c r="K189" s="38"/>
    </row>
    <row r="190" spans="1:11" ht="15.75" customHeight="1">
      <c r="A190" s="37"/>
      <c r="B190" s="37"/>
      <c r="D190" s="37"/>
      <c r="E190" s="34"/>
      <c r="F190" s="34"/>
      <c r="G190" s="34"/>
      <c r="H190" s="38"/>
      <c r="I190" s="38"/>
      <c r="J190" s="38"/>
      <c r="K190" s="38"/>
    </row>
    <row r="191" spans="1:11" ht="15.75" customHeight="1">
      <c r="A191" s="37"/>
      <c r="B191" s="37"/>
      <c r="D191" s="37"/>
      <c r="E191" s="34"/>
      <c r="F191" s="34"/>
      <c r="G191" s="34"/>
      <c r="H191" s="38"/>
      <c r="I191" s="38"/>
      <c r="J191" s="38"/>
      <c r="K191" s="38"/>
    </row>
    <row r="192" spans="1:11" ht="15.75" customHeight="1">
      <c r="A192" s="37"/>
      <c r="B192" s="37"/>
      <c r="D192" s="37"/>
      <c r="E192" s="34"/>
      <c r="F192" s="34"/>
      <c r="G192" s="34"/>
      <c r="H192" s="38"/>
      <c r="I192" s="38"/>
      <c r="J192" s="38"/>
      <c r="K192" s="38"/>
    </row>
    <row r="193" spans="1:11" ht="15.75" customHeight="1">
      <c r="A193" s="37"/>
      <c r="B193" s="37"/>
      <c r="D193" s="37"/>
      <c r="E193" s="34"/>
      <c r="F193" s="34"/>
      <c r="G193" s="34"/>
      <c r="H193" s="38"/>
      <c r="I193" s="38"/>
      <c r="J193" s="38"/>
      <c r="K193" s="38"/>
    </row>
    <row r="194" spans="1:11" ht="15.75" customHeight="1">
      <c r="A194" s="37"/>
      <c r="B194" s="37"/>
      <c r="D194" s="37"/>
      <c r="E194" s="34"/>
      <c r="F194" s="34"/>
      <c r="G194" s="34"/>
      <c r="H194" s="38"/>
      <c r="I194" s="38"/>
      <c r="J194" s="38"/>
      <c r="K194" s="38"/>
    </row>
    <row r="195" spans="1:11" ht="15.75" customHeight="1">
      <c r="A195" s="37"/>
      <c r="B195" s="37"/>
      <c r="D195" s="37"/>
      <c r="E195" s="34"/>
      <c r="F195" s="34"/>
      <c r="G195" s="34"/>
      <c r="H195" s="38"/>
      <c r="I195" s="38"/>
      <c r="J195" s="38"/>
      <c r="K195" s="38"/>
    </row>
    <row r="196" spans="1:11" ht="15.75" customHeight="1">
      <c r="A196" s="37"/>
      <c r="B196" s="37"/>
      <c r="D196" s="37"/>
      <c r="E196" s="34"/>
      <c r="F196" s="34"/>
      <c r="G196" s="34"/>
      <c r="H196" s="38"/>
      <c r="I196" s="38"/>
      <c r="J196" s="38"/>
      <c r="K196" s="38"/>
    </row>
    <row r="197" spans="1:11" ht="15.75" customHeight="1">
      <c r="A197" s="37"/>
      <c r="B197" s="37"/>
      <c r="D197" s="37"/>
      <c r="E197" s="34"/>
      <c r="F197" s="34"/>
      <c r="G197" s="34"/>
      <c r="H197" s="38"/>
      <c r="I197" s="38"/>
      <c r="J197" s="38"/>
      <c r="K197" s="38"/>
    </row>
    <row r="198" spans="1:11" ht="15.75" customHeight="1">
      <c r="A198" s="37"/>
      <c r="B198" s="37"/>
      <c r="D198" s="37"/>
      <c r="E198" s="34"/>
      <c r="F198" s="34"/>
      <c r="G198" s="34"/>
      <c r="H198" s="38"/>
      <c r="I198" s="38"/>
      <c r="J198" s="38"/>
      <c r="K198" s="38"/>
    </row>
    <row r="199" spans="1:11" ht="15.75" customHeight="1">
      <c r="A199" s="37"/>
      <c r="B199" s="37"/>
      <c r="D199" s="37"/>
      <c r="E199" s="34"/>
      <c r="F199" s="34"/>
      <c r="G199" s="34"/>
      <c r="H199" s="38"/>
      <c r="I199" s="38"/>
      <c r="J199" s="38"/>
      <c r="K199" s="38"/>
    </row>
    <row r="200" spans="1:11" ht="15.75" customHeight="1">
      <c r="A200" s="37"/>
      <c r="B200" s="37"/>
      <c r="D200" s="37"/>
      <c r="E200" s="34"/>
      <c r="F200" s="34"/>
      <c r="G200" s="34"/>
      <c r="H200" s="38"/>
      <c r="I200" s="38"/>
      <c r="J200" s="38"/>
      <c r="K200" s="38"/>
    </row>
    <row r="201" spans="1:11" ht="15.75" customHeight="1">
      <c r="A201" s="37"/>
      <c r="B201" s="37"/>
      <c r="D201" s="37"/>
      <c r="E201" s="34"/>
      <c r="F201" s="34"/>
      <c r="G201" s="34"/>
      <c r="H201" s="38"/>
      <c r="I201" s="38"/>
      <c r="J201" s="38"/>
      <c r="K201" s="38"/>
    </row>
    <row r="202" spans="1:11" ht="15.75" customHeight="1">
      <c r="A202" s="37"/>
      <c r="B202" s="37"/>
      <c r="D202" s="37"/>
      <c r="E202" s="34"/>
      <c r="F202" s="34"/>
      <c r="G202" s="34"/>
      <c r="H202" s="38"/>
      <c r="I202" s="38"/>
      <c r="J202" s="38"/>
      <c r="K202" s="38"/>
    </row>
    <row r="203" spans="1:11" ht="15.75" customHeight="1">
      <c r="A203" s="37"/>
      <c r="B203" s="37"/>
      <c r="D203" s="37"/>
      <c r="E203" s="34"/>
      <c r="F203" s="34"/>
      <c r="G203" s="34"/>
      <c r="H203" s="38"/>
      <c r="I203" s="38"/>
      <c r="J203" s="38"/>
      <c r="K203" s="38"/>
    </row>
    <row r="204" spans="1:11" ht="15.75" customHeight="1">
      <c r="A204" s="37"/>
      <c r="B204" s="37"/>
      <c r="D204" s="37"/>
      <c r="E204" s="34"/>
      <c r="F204" s="34"/>
      <c r="G204" s="34"/>
      <c r="H204" s="38"/>
      <c r="I204" s="38"/>
      <c r="J204" s="38"/>
      <c r="K204" s="38"/>
    </row>
    <row r="205" spans="1:11" ht="15.75" customHeight="1">
      <c r="A205" s="37"/>
      <c r="B205" s="37"/>
      <c r="D205" s="37"/>
      <c r="E205" s="34"/>
      <c r="F205" s="34"/>
      <c r="G205" s="34"/>
      <c r="H205" s="38"/>
      <c r="I205" s="38"/>
      <c r="J205" s="38"/>
      <c r="K205" s="38"/>
    </row>
    <row r="206" spans="1:11" ht="15.75" customHeight="1">
      <c r="A206" s="37"/>
      <c r="B206" s="37"/>
      <c r="D206" s="37"/>
      <c r="E206" s="34"/>
      <c r="F206" s="34"/>
      <c r="G206" s="34"/>
      <c r="H206" s="38"/>
      <c r="I206" s="38"/>
      <c r="J206" s="38"/>
      <c r="K206" s="38"/>
    </row>
    <row r="207" spans="1:11" ht="15.75" customHeight="1">
      <c r="A207" s="37"/>
      <c r="B207" s="37"/>
      <c r="D207" s="37"/>
      <c r="E207" s="34"/>
      <c r="F207" s="34"/>
      <c r="G207" s="34"/>
      <c r="H207" s="38"/>
      <c r="I207" s="38"/>
      <c r="J207" s="38"/>
      <c r="K207" s="38"/>
    </row>
    <row r="208" spans="1:11" ht="15.75" customHeight="1">
      <c r="A208" s="37"/>
      <c r="B208" s="37"/>
      <c r="D208" s="37"/>
      <c r="E208" s="34"/>
      <c r="F208" s="34"/>
      <c r="G208" s="34"/>
      <c r="H208" s="38"/>
      <c r="I208" s="38"/>
      <c r="J208" s="38"/>
      <c r="K208" s="38"/>
    </row>
    <row r="209" spans="1:11" ht="15.75" customHeight="1">
      <c r="A209" s="37"/>
      <c r="B209" s="37"/>
      <c r="D209" s="37"/>
      <c r="E209" s="34"/>
      <c r="F209" s="34"/>
      <c r="G209" s="34"/>
      <c r="H209" s="38"/>
      <c r="I209" s="38"/>
      <c r="J209" s="38"/>
      <c r="K209" s="38"/>
    </row>
    <row r="210" spans="1:11" ht="15.75" customHeight="1">
      <c r="A210" s="37"/>
      <c r="B210" s="37"/>
      <c r="D210" s="37"/>
      <c r="E210" s="34"/>
      <c r="F210" s="34"/>
      <c r="G210" s="34"/>
      <c r="H210" s="38"/>
      <c r="I210" s="38"/>
      <c r="J210" s="38"/>
      <c r="K210" s="38"/>
    </row>
    <row r="211" spans="1:11" ht="15.75" customHeight="1">
      <c r="A211" s="37"/>
      <c r="B211" s="37"/>
      <c r="D211" s="37"/>
      <c r="E211" s="34"/>
      <c r="F211" s="34"/>
      <c r="G211" s="34"/>
      <c r="H211" s="38"/>
      <c r="I211" s="38"/>
      <c r="J211" s="38"/>
      <c r="K211" s="38"/>
    </row>
    <row r="212" spans="1:11" ht="15.75" customHeight="1">
      <c r="A212" s="37"/>
      <c r="B212" s="37"/>
      <c r="D212" s="37"/>
      <c r="E212" s="34"/>
      <c r="F212" s="34"/>
      <c r="G212" s="34"/>
      <c r="H212" s="38"/>
      <c r="I212" s="38"/>
      <c r="J212" s="38"/>
      <c r="K212" s="38"/>
    </row>
    <row r="213" spans="1:11" ht="15.75" customHeight="1">
      <c r="A213" s="37"/>
      <c r="B213" s="37"/>
      <c r="D213" s="37"/>
      <c r="E213" s="34"/>
      <c r="F213" s="34"/>
      <c r="G213" s="34"/>
      <c r="H213" s="38"/>
      <c r="I213" s="38"/>
      <c r="J213" s="38"/>
      <c r="K213" s="38"/>
    </row>
    <row r="214" spans="1:11" ht="15.75" customHeight="1">
      <c r="A214" s="37"/>
      <c r="B214" s="37"/>
      <c r="D214" s="37"/>
      <c r="E214" s="34"/>
      <c r="F214" s="34"/>
      <c r="G214" s="34"/>
      <c r="H214" s="38"/>
      <c r="I214" s="38"/>
      <c r="J214" s="38"/>
      <c r="K214" s="38"/>
    </row>
    <row r="215" spans="1:11" ht="15.75" customHeight="1">
      <c r="A215" s="37"/>
      <c r="B215" s="37"/>
      <c r="D215" s="37"/>
      <c r="E215" s="34"/>
      <c r="F215" s="34"/>
      <c r="G215" s="34"/>
      <c r="H215" s="38"/>
      <c r="I215" s="38"/>
      <c r="J215" s="38"/>
      <c r="K215" s="38"/>
    </row>
    <row r="216" spans="1:11" ht="15.75" customHeight="1">
      <c r="A216" s="37"/>
      <c r="B216" s="37"/>
      <c r="D216" s="37"/>
      <c r="E216" s="34"/>
      <c r="F216" s="34"/>
      <c r="G216" s="34"/>
      <c r="H216" s="38"/>
      <c r="I216" s="38"/>
      <c r="J216" s="38"/>
      <c r="K216" s="38"/>
    </row>
    <row r="217" spans="1:11" ht="15.75" customHeight="1">
      <c r="A217" s="37"/>
      <c r="B217" s="37"/>
      <c r="D217" s="37"/>
      <c r="E217" s="34"/>
      <c r="F217" s="34"/>
      <c r="G217" s="34"/>
      <c r="H217" s="38"/>
      <c r="I217" s="38"/>
      <c r="J217" s="38"/>
      <c r="K217" s="38"/>
    </row>
    <row r="218" spans="1:11" ht="15.75" customHeight="1">
      <c r="A218" s="37"/>
      <c r="B218" s="37"/>
      <c r="D218" s="37"/>
      <c r="E218" s="34"/>
      <c r="F218" s="34"/>
      <c r="G218" s="34"/>
      <c r="H218" s="38"/>
      <c r="I218" s="38"/>
      <c r="J218" s="38"/>
      <c r="K218" s="38"/>
    </row>
    <row r="219" spans="1:11" ht="15.75" customHeight="1">
      <c r="A219" s="37"/>
      <c r="B219" s="37"/>
      <c r="D219" s="37"/>
      <c r="E219" s="34"/>
      <c r="F219" s="34"/>
      <c r="G219" s="34"/>
      <c r="H219" s="38"/>
      <c r="I219" s="38"/>
      <c r="J219" s="38"/>
      <c r="K219" s="38"/>
    </row>
    <row r="220" spans="1:11" ht="15.75" customHeight="1">
      <c r="A220" s="37"/>
      <c r="B220" s="37"/>
      <c r="D220" s="37"/>
      <c r="E220" s="34"/>
      <c r="F220" s="34"/>
      <c r="G220" s="34"/>
      <c r="H220" s="38"/>
      <c r="I220" s="38"/>
      <c r="J220" s="38"/>
      <c r="K220" s="38"/>
    </row>
    <row r="221" spans="1:11" ht="15.75" customHeight="1">
      <c r="A221" s="37"/>
      <c r="B221" s="37"/>
      <c r="D221" s="37"/>
      <c r="E221" s="34"/>
      <c r="F221" s="34"/>
      <c r="G221" s="34"/>
      <c r="H221" s="38"/>
      <c r="I221" s="38"/>
      <c r="J221" s="38"/>
      <c r="K221" s="38"/>
    </row>
    <row r="222" spans="1:11" ht="15.75" customHeight="1">
      <c r="A222" s="37"/>
      <c r="B222" s="37"/>
      <c r="D222" s="37"/>
      <c r="E222" s="34"/>
      <c r="F222" s="34"/>
      <c r="G222" s="34"/>
      <c r="H222" s="38"/>
      <c r="I222" s="38"/>
      <c r="J222" s="38"/>
      <c r="K222" s="38"/>
    </row>
    <row r="223" spans="1:11" ht="15.75" customHeight="1">
      <c r="A223" s="37"/>
      <c r="B223" s="37"/>
      <c r="D223" s="37"/>
      <c r="E223" s="34"/>
      <c r="F223" s="34"/>
      <c r="G223" s="34"/>
      <c r="H223" s="38"/>
      <c r="I223" s="38"/>
      <c r="J223" s="38"/>
      <c r="K223" s="38"/>
    </row>
    <row r="224" spans="1:11" ht="15.75" customHeight="1">
      <c r="A224" s="37"/>
      <c r="B224" s="37"/>
      <c r="D224" s="37"/>
      <c r="E224" s="34"/>
      <c r="F224" s="34"/>
      <c r="G224" s="34"/>
      <c r="H224" s="38"/>
      <c r="I224" s="38"/>
      <c r="J224" s="38"/>
      <c r="K224" s="38"/>
    </row>
    <row r="225" spans="1:11" ht="15.75" customHeight="1">
      <c r="A225" s="37"/>
      <c r="B225" s="37"/>
      <c r="D225" s="37"/>
      <c r="E225" s="34"/>
      <c r="F225" s="34"/>
      <c r="G225" s="34"/>
      <c r="H225" s="38"/>
      <c r="I225" s="38"/>
      <c r="J225" s="38"/>
      <c r="K225" s="38"/>
    </row>
    <row r="226" spans="1:11" ht="15.75" customHeight="1">
      <c r="A226" s="37"/>
      <c r="B226" s="37"/>
      <c r="D226" s="37"/>
      <c r="E226" s="34"/>
      <c r="F226" s="34"/>
      <c r="G226" s="34"/>
      <c r="H226" s="38"/>
      <c r="I226" s="38"/>
      <c r="J226" s="38"/>
      <c r="K226" s="38"/>
    </row>
    <row r="227" spans="1:11" ht="15.75" customHeight="1">
      <c r="A227" s="37"/>
      <c r="B227" s="37"/>
      <c r="D227" s="37"/>
      <c r="E227" s="34"/>
      <c r="F227" s="34"/>
      <c r="G227" s="34"/>
      <c r="H227" s="38"/>
      <c r="I227" s="38"/>
      <c r="J227" s="38"/>
      <c r="K227" s="38"/>
    </row>
    <row r="228" spans="1:11" ht="15.75" customHeight="1">
      <c r="A228" s="37"/>
      <c r="B228" s="37"/>
      <c r="D228" s="37"/>
      <c r="E228" s="34"/>
      <c r="F228" s="34"/>
      <c r="G228" s="34"/>
      <c r="H228" s="38"/>
      <c r="I228" s="38"/>
      <c r="J228" s="38"/>
      <c r="K228" s="38"/>
    </row>
    <row r="229" spans="1:11" ht="15.75" customHeight="1">
      <c r="A229" s="37"/>
      <c r="B229" s="37"/>
      <c r="D229" s="37"/>
      <c r="E229" s="34"/>
      <c r="F229" s="34"/>
      <c r="G229" s="34"/>
      <c r="H229" s="38"/>
      <c r="I229" s="38"/>
      <c r="J229" s="38"/>
      <c r="K229" s="38"/>
    </row>
    <row r="230" spans="1:11" ht="15.75" customHeight="1">
      <c r="A230" s="37"/>
      <c r="B230" s="37"/>
      <c r="D230" s="37"/>
      <c r="E230" s="34"/>
      <c r="F230" s="34"/>
      <c r="G230" s="34"/>
      <c r="H230" s="38"/>
      <c r="I230" s="38"/>
      <c r="J230" s="38"/>
      <c r="K230" s="38"/>
    </row>
    <row r="231" spans="1:11" ht="15.75" customHeight="1">
      <c r="A231" s="37"/>
      <c r="B231" s="37"/>
      <c r="D231" s="37"/>
      <c r="E231" s="34"/>
      <c r="F231" s="34"/>
      <c r="G231" s="34"/>
      <c r="H231" s="38"/>
      <c r="I231" s="38"/>
      <c r="J231" s="38"/>
      <c r="K231" s="38"/>
    </row>
    <row r="232" spans="1:11" ht="15.75" customHeight="1">
      <c r="A232" s="37"/>
      <c r="B232" s="37"/>
      <c r="D232" s="37"/>
      <c r="E232" s="34"/>
      <c r="F232" s="34"/>
      <c r="G232" s="34"/>
      <c r="H232" s="38"/>
      <c r="I232" s="38"/>
      <c r="J232" s="38"/>
      <c r="K232" s="38"/>
    </row>
    <row r="233" spans="1:11" ht="15.75" customHeight="1">
      <c r="A233" s="37"/>
      <c r="B233" s="37"/>
      <c r="D233" s="37"/>
      <c r="E233" s="34"/>
      <c r="F233" s="34"/>
      <c r="G233" s="34"/>
      <c r="H233" s="38"/>
      <c r="I233" s="38"/>
      <c r="J233" s="38"/>
      <c r="K233" s="38"/>
    </row>
    <row r="234" spans="1:11" ht="15.75" customHeight="1">
      <c r="A234" s="37"/>
      <c r="B234" s="37"/>
      <c r="D234" s="37"/>
      <c r="E234" s="34"/>
      <c r="F234" s="34"/>
      <c r="G234" s="34"/>
      <c r="H234" s="38"/>
      <c r="I234" s="38"/>
      <c r="J234" s="38"/>
      <c r="K234" s="38"/>
    </row>
    <row r="235" spans="1:11" ht="15.75" customHeight="1">
      <c r="A235" s="37"/>
      <c r="B235" s="37"/>
      <c r="D235" s="37"/>
      <c r="E235" s="34"/>
      <c r="F235" s="34"/>
      <c r="G235" s="34"/>
      <c r="H235" s="38"/>
      <c r="I235" s="38"/>
      <c r="J235" s="38"/>
      <c r="K235" s="38"/>
    </row>
    <row r="236" spans="1:11" ht="15.75" customHeight="1">
      <c r="A236" s="37"/>
      <c r="B236" s="37"/>
      <c r="D236" s="37"/>
      <c r="E236" s="34"/>
      <c r="F236" s="34"/>
      <c r="G236" s="34"/>
      <c r="H236" s="38"/>
      <c r="I236" s="38"/>
      <c r="J236" s="38"/>
      <c r="K236" s="38"/>
    </row>
    <row r="237" spans="1:11" ht="15.75" customHeight="1">
      <c r="A237" s="37"/>
      <c r="B237" s="37"/>
      <c r="D237" s="37"/>
      <c r="E237" s="34"/>
      <c r="F237" s="34"/>
      <c r="G237" s="34"/>
      <c r="H237" s="38"/>
      <c r="I237" s="38"/>
      <c r="J237" s="38"/>
      <c r="K237" s="38"/>
    </row>
    <row r="238" spans="1:11" ht="15.75" customHeight="1">
      <c r="A238" s="37"/>
      <c r="B238" s="37"/>
      <c r="D238" s="37"/>
      <c r="E238" s="34"/>
      <c r="F238" s="34"/>
      <c r="G238" s="34"/>
      <c r="H238" s="38"/>
      <c r="I238" s="38"/>
      <c r="J238" s="38"/>
      <c r="K238" s="38"/>
    </row>
    <row r="239" spans="1:11" ht="15.75" customHeight="1">
      <c r="A239" s="37"/>
      <c r="B239" s="37"/>
      <c r="D239" s="37"/>
      <c r="E239" s="34"/>
      <c r="F239" s="34"/>
      <c r="G239" s="34"/>
      <c r="H239" s="38"/>
      <c r="I239" s="38"/>
      <c r="J239" s="38"/>
      <c r="K239" s="38"/>
    </row>
    <row r="240" spans="1:11" ht="15.75" customHeight="1">
      <c r="A240" s="37"/>
      <c r="B240" s="37"/>
      <c r="D240" s="37"/>
      <c r="E240" s="34"/>
      <c r="F240" s="34"/>
      <c r="G240" s="34"/>
      <c r="H240" s="38"/>
      <c r="I240" s="38"/>
      <c r="J240" s="38"/>
      <c r="K240" s="38"/>
    </row>
    <row r="241" spans="1:11" ht="15.75" customHeight="1">
      <c r="A241" s="37"/>
      <c r="B241" s="37"/>
      <c r="D241" s="37"/>
      <c r="E241" s="34"/>
      <c r="F241" s="34"/>
      <c r="G241" s="34"/>
      <c r="H241" s="38"/>
      <c r="I241" s="38"/>
      <c r="J241" s="38"/>
      <c r="K241" s="38"/>
    </row>
    <row r="242" spans="1:11" ht="15.75" customHeight="1">
      <c r="A242" s="37"/>
      <c r="B242" s="37"/>
      <c r="D242" s="37"/>
      <c r="E242" s="34"/>
      <c r="F242" s="34"/>
      <c r="G242" s="34"/>
      <c r="H242" s="38"/>
      <c r="I242" s="38"/>
      <c r="J242" s="38"/>
      <c r="K242" s="38"/>
    </row>
    <row r="243" spans="1:11" ht="15.75" customHeight="1">
      <c r="A243" s="37"/>
      <c r="B243" s="37"/>
      <c r="D243" s="37"/>
      <c r="E243" s="34"/>
      <c r="F243" s="34"/>
      <c r="G243" s="34"/>
      <c r="H243" s="38"/>
      <c r="I243" s="38"/>
      <c r="J243" s="38"/>
      <c r="K243" s="38"/>
    </row>
    <row r="244" spans="1:11" ht="15.75" customHeight="1">
      <c r="A244" s="37"/>
      <c r="B244" s="37"/>
      <c r="D244" s="37"/>
      <c r="E244" s="34"/>
      <c r="F244" s="34"/>
      <c r="G244" s="34"/>
      <c r="H244" s="38"/>
      <c r="I244" s="38"/>
      <c r="J244" s="38"/>
      <c r="K244" s="38"/>
    </row>
    <row r="245" spans="1:11" ht="15.75" customHeight="1">
      <c r="A245" s="37"/>
      <c r="B245" s="37"/>
      <c r="D245" s="37"/>
      <c r="E245" s="34"/>
      <c r="F245" s="34"/>
      <c r="G245" s="34"/>
      <c r="H245" s="38"/>
      <c r="I245" s="38"/>
      <c r="J245" s="38"/>
      <c r="K245" s="38"/>
    </row>
    <row r="246" spans="1:11" ht="15.75" customHeight="1">
      <c r="A246" s="37"/>
      <c r="B246" s="37"/>
      <c r="D246" s="37"/>
      <c r="E246" s="34"/>
      <c r="F246" s="34"/>
      <c r="G246" s="34"/>
      <c r="H246" s="38"/>
      <c r="I246" s="38"/>
      <c r="J246" s="38"/>
      <c r="K246" s="38"/>
    </row>
    <row r="247" spans="1:11" ht="15.75" customHeight="1">
      <c r="A247" s="37"/>
      <c r="B247" s="37"/>
      <c r="D247" s="37"/>
      <c r="E247" s="34"/>
      <c r="F247" s="34"/>
      <c r="G247" s="34"/>
      <c r="H247" s="38"/>
      <c r="I247" s="38"/>
      <c r="J247" s="38"/>
      <c r="K247" s="38"/>
    </row>
    <row r="248" spans="1:11" ht="15.75" customHeight="1">
      <c r="A248" s="37"/>
      <c r="B248" s="37"/>
      <c r="D248" s="37"/>
      <c r="E248" s="34"/>
      <c r="F248" s="34"/>
      <c r="G248" s="34"/>
      <c r="H248" s="38"/>
      <c r="I248" s="38"/>
      <c r="J248" s="38"/>
      <c r="K248" s="38"/>
    </row>
    <row r="249" spans="1:11" ht="15.75" customHeight="1">
      <c r="A249" s="37"/>
      <c r="B249" s="37"/>
      <c r="D249" s="37"/>
      <c r="E249" s="34"/>
      <c r="F249" s="34"/>
      <c r="G249" s="34"/>
      <c r="H249" s="38"/>
      <c r="I249" s="38"/>
      <c r="J249" s="38"/>
      <c r="K249" s="38"/>
    </row>
    <row r="250" spans="1:11" ht="15.75" customHeight="1">
      <c r="A250" s="37"/>
      <c r="B250" s="37"/>
      <c r="D250" s="37"/>
      <c r="E250" s="34"/>
      <c r="F250" s="34"/>
      <c r="G250" s="34"/>
      <c r="H250" s="38"/>
      <c r="I250" s="38"/>
      <c r="J250" s="38"/>
      <c r="K250" s="38"/>
    </row>
    <row r="251" spans="1:11" ht="15.75" customHeight="1">
      <c r="A251" s="37"/>
      <c r="B251" s="37"/>
      <c r="D251" s="37"/>
      <c r="E251" s="34"/>
      <c r="F251" s="34"/>
      <c r="G251" s="34"/>
      <c r="H251" s="38"/>
      <c r="I251" s="38"/>
      <c r="J251" s="38"/>
      <c r="K251" s="38"/>
    </row>
    <row r="252" spans="1:11" ht="15.75" customHeight="1">
      <c r="A252" s="37"/>
      <c r="B252" s="37"/>
      <c r="D252" s="37"/>
      <c r="E252" s="34"/>
      <c r="F252" s="34"/>
      <c r="G252" s="34"/>
      <c r="H252" s="38"/>
      <c r="I252" s="38"/>
      <c r="J252" s="38"/>
      <c r="K252" s="38"/>
    </row>
    <row r="253" spans="1:11" ht="15.75" customHeight="1">
      <c r="A253" s="37"/>
      <c r="B253" s="37"/>
      <c r="D253" s="37"/>
      <c r="E253" s="34"/>
      <c r="F253" s="34"/>
      <c r="G253" s="34"/>
      <c r="H253" s="38"/>
      <c r="I253" s="38"/>
      <c r="J253" s="38"/>
      <c r="K253" s="38"/>
    </row>
    <row r="254" spans="1:11" ht="15.75" customHeight="1">
      <c r="A254" s="37"/>
      <c r="B254" s="37"/>
      <c r="D254" s="37"/>
      <c r="E254" s="34"/>
      <c r="F254" s="34"/>
      <c r="G254" s="34"/>
      <c r="H254" s="38"/>
      <c r="I254" s="38"/>
      <c r="J254" s="38"/>
      <c r="K254" s="38"/>
    </row>
    <row r="255" spans="1:11" ht="15.75" customHeight="1">
      <c r="A255" s="37"/>
      <c r="B255" s="37"/>
      <c r="D255" s="37"/>
      <c r="E255" s="34"/>
      <c r="F255" s="34"/>
      <c r="G255" s="34"/>
      <c r="H255" s="38"/>
      <c r="I255" s="38"/>
      <c r="J255" s="38"/>
      <c r="K255" s="38"/>
    </row>
    <row r="256" spans="1:11" ht="15.75" customHeight="1">
      <c r="A256" s="37"/>
      <c r="B256" s="37"/>
      <c r="D256" s="37"/>
      <c r="E256" s="34"/>
      <c r="F256" s="34"/>
      <c r="G256" s="34"/>
      <c r="H256" s="38"/>
      <c r="I256" s="38"/>
      <c r="J256" s="38"/>
      <c r="K256" s="38"/>
    </row>
    <row r="257" spans="1:11" ht="15.75" customHeight="1">
      <c r="A257" s="37"/>
      <c r="B257" s="37"/>
      <c r="D257" s="37"/>
      <c r="E257" s="34"/>
      <c r="F257" s="34"/>
      <c r="G257" s="34"/>
      <c r="H257" s="38"/>
      <c r="I257" s="38"/>
      <c r="J257" s="38"/>
      <c r="K257" s="38"/>
    </row>
    <row r="258" spans="1:11" ht="15.75" customHeight="1">
      <c r="A258" s="37"/>
      <c r="B258" s="37"/>
      <c r="D258" s="37"/>
      <c r="E258" s="34"/>
      <c r="F258" s="34"/>
      <c r="G258" s="34"/>
      <c r="H258" s="38"/>
      <c r="I258" s="38"/>
      <c r="J258" s="38"/>
      <c r="K258" s="38"/>
    </row>
    <row r="259" spans="1:11" ht="15.75" customHeight="1">
      <c r="A259" s="37"/>
      <c r="B259" s="37"/>
      <c r="D259" s="37"/>
      <c r="E259" s="34"/>
      <c r="F259" s="34"/>
      <c r="G259" s="34"/>
      <c r="H259" s="38"/>
      <c r="I259" s="38"/>
      <c r="J259" s="38"/>
      <c r="K259" s="38"/>
    </row>
    <row r="260" spans="1:11" ht="15.75" customHeight="1">
      <c r="A260" s="37"/>
      <c r="B260" s="37"/>
      <c r="D260" s="37"/>
      <c r="E260" s="34"/>
      <c r="F260" s="34"/>
      <c r="G260" s="34"/>
      <c r="H260" s="38"/>
      <c r="I260" s="38"/>
      <c r="J260" s="38"/>
      <c r="K260" s="38"/>
    </row>
    <row r="261" spans="1:11" ht="15.75" customHeight="1">
      <c r="A261" s="37"/>
      <c r="B261" s="37"/>
      <c r="D261" s="37"/>
      <c r="E261" s="34"/>
      <c r="F261" s="34"/>
      <c r="G261" s="34"/>
      <c r="H261" s="38"/>
      <c r="I261" s="38"/>
      <c r="J261" s="38"/>
      <c r="K261" s="38"/>
    </row>
    <row r="262" spans="1:11" ht="15.75" customHeight="1">
      <c r="A262" s="37"/>
      <c r="B262" s="37"/>
      <c r="D262" s="37"/>
      <c r="E262" s="34"/>
      <c r="F262" s="34"/>
      <c r="G262" s="34"/>
      <c r="H262" s="38"/>
      <c r="I262" s="38"/>
      <c r="J262" s="38"/>
      <c r="K262" s="38"/>
    </row>
    <row r="263" spans="1:11" ht="15.75" customHeight="1">
      <c r="A263" s="37"/>
      <c r="B263" s="37"/>
      <c r="D263" s="37"/>
      <c r="E263" s="34"/>
      <c r="F263" s="34"/>
      <c r="G263" s="34"/>
      <c r="H263" s="38"/>
      <c r="I263" s="38"/>
      <c r="J263" s="38"/>
      <c r="K263" s="38"/>
    </row>
    <row r="264" spans="1:11" ht="15.75" customHeight="1">
      <c r="A264" s="37"/>
      <c r="B264" s="37"/>
      <c r="D264" s="37"/>
      <c r="E264" s="34"/>
      <c r="F264" s="34"/>
      <c r="G264" s="34"/>
      <c r="H264" s="38"/>
      <c r="I264" s="38"/>
      <c r="J264" s="38"/>
      <c r="K264" s="38"/>
    </row>
    <row r="265" spans="1:11" ht="15.75" customHeight="1">
      <c r="A265" s="37"/>
      <c r="B265" s="37"/>
      <c r="D265" s="37"/>
      <c r="E265" s="34"/>
      <c r="F265" s="34"/>
      <c r="G265" s="34"/>
      <c r="H265" s="38"/>
      <c r="I265" s="38"/>
      <c r="J265" s="38"/>
      <c r="K265" s="38"/>
    </row>
    <row r="266" spans="1:11" ht="15.75" customHeight="1">
      <c r="A266" s="37"/>
      <c r="B266" s="37"/>
      <c r="D266" s="37"/>
      <c r="E266" s="34"/>
      <c r="F266" s="34"/>
      <c r="G266" s="34"/>
      <c r="H266" s="38"/>
      <c r="I266" s="38"/>
      <c r="J266" s="38"/>
      <c r="K266" s="38"/>
    </row>
    <row r="267" spans="1:11" ht="15.75" customHeight="1">
      <c r="A267" s="37"/>
      <c r="B267" s="37"/>
      <c r="D267" s="37"/>
      <c r="E267" s="34"/>
      <c r="F267" s="34"/>
      <c r="G267" s="34"/>
      <c r="H267" s="38"/>
      <c r="I267" s="38"/>
      <c r="J267" s="38"/>
      <c r="K267" s="38"/>
    </row>
    <row r="268" spans="1:11" ht="15.75" customHeight="1">
      <c r="A268" s="37"/>
      <c r="B268" s="37"/>
      <c r="D268" s="37"/>
      <c r="E268" s="34"/>
      <c r="F268" s="34"/>
      <c r="G268" s="34"/>
      <c r="H268" s="38"/>
      <c r="I268" s="38"/>
      <c r="J268" s="38"/>
      <c r="K268" s="38"/>
    </row>
    <row r="269" spans="1:11" ht="15.75" customHeight="1">
      <c r="A269" s="37"/>
      <c r="B269" s="37"/>
      <c r="D269" s="37"/>
      <c r="E269" s="34"/>
      <c r="F269" s="34"/>
      <c r="G269" s="34"/>
      <c r="H269" s="38"/>
      <c r="I269" s="38"/>
      <c r="J269" s="38"/>
      <c r="K269" s="38"/>
    </row>
    <row r="270" spans="1:11" ht="15.75" customHeight="1">
      <c r="A270" s="37"/>
      <c r="B270" s="37"/>
      <c r="D270" s="37"/>
      <c r="E270" s="34"/>
      <c r="F270" s="34"/>
      <c r="G270" s="34"/>
      <c r="H270" s="38"/>
      <c r="I270" s="38"/>
      <c r="J270" s="38"/>
      <c r="K270" s="38"/>
    </row>
    <row r="271" spans="1:11" ht="15.75" customHeight="1">
      <c r="A271" s="37"/>
      <c r="B271" s="37"/>
      <c r="D271" s="37"/>
      <c r="E271" s="34"/>
      <c r="F271" s="34"/>
      <c r="G271" s="34"/>
      <c r="H271" s="38"/>
      <c r="I271" s="38"/>
      <c r="J271" s="38"/>
      <c r="K271" s="38"/>
    </row>
    <row r="272" spans="1:11" ht="15.75" customHeight="1">
      <c r="A272" s="37"/>
      <c r="B272" s="37"/>
      <c r="D272" s="37"/>
      <c r="E272" s="34"/>
      <c r="F272" s="34"/>
      <c r="G272" s="34"/>
      <c r="H272" s="38"/>
      <c r="I272" s="38"/>
      <c r="J272" s="38"/>
      <c r="K272" s="38"/>
    </row>
    <row r="273" spans="1:11" ht="15.75" customHeight="1">
      <c r="A273" s="37"/>
      <c r="B273" s="37"/>
      <c r="D273" s="37"/>
      <c r="E273" s="34"/>
      <c r="F273" s="34"/>
      <c r="G273" s="34"/>
      <c r="H273" s="38"/>
      <c r="I273" s="38"/>
      <c r="J273" s="38"/>
      <c r="K273" s="38"/>
    </row>
    <row r="274" spans="1:11" ht="15.75" customHeight="1">
      <c r="A274" s="37"/>
      <c r="B274" s="37"/>
      <c r="D274" s="37"/>
      <c r="E274" s="34"/>
      <c r="F274" s="34"/>
      <c r="G274" s="34"/>
      <c r="H274" s="38"/>
      <c r="I274" s="38"/>
      <c r="J274" s="38"/>
      <c r="K274" s="38"/>
    </row>
    <row r="275" spans="1:11" ht="15.75" customHeight="1">
      <c r="A275" s="37"/>
      <c r="B275" s="37"/>
      <c r="D275" s="37"/>
      <c r="E275" s="34"/>
      <c r="F275" s="34"/>
      <c r="G275" s="34"/>
      <c r="H275" s="38"/>
      <c r="I275" s="38"/>
      <c r="J275" s="38"/>
      <c r="K275" s="38"/>
    </row>
    <row r="276" spans="1:11" ht="15.75" customHeight="1">
      <c r="A276" s="37"/>
      <c r="B276" s="37"/>
      <c r="D276" s="37"/>
      <c r="E276" s="34"/>
      <c r="F276" s="34"/>
      <c r="G276" s="34"/>
      <c r="H276" s="38"/>
      <c r="I276" s="38"/>
      <c r="J276" s="38"/>
      <c r="K276" s="38"/>
    </row>
    <row r="277" spans="1:11" ht="15.75" customHeight="1">
      <c r="A277" s="37"/>
      <c r="B277" s="37"/>
      <c r="D277" s="37"/>
      <c r="E277" s="34"/>
      <c r="F277" s="34"/>
      <c r="G277" s="34"/>
      <c r="H277" s="38"/>
      <c r="I277" s="38"/>
      <c r="J277" s="38"/>
      <c r="K277" s="38"/>
    </row>
    <row r="278" spans="1:11" ht="15.75" customHeight="1">
      <c r="A278" s="37"/>
      <c r="B278" s="37"/>
      <c r="D278" s="37"/>
      <c r="E278" s="34"/>
      <c r="F278" s="34"/>
      <c r="G278" s="34"/>
      <c r="H278" s="38"/>
      <c r="I278" s="38"/>
      <c r="J278" s="38"/>
      <c r="K278" s="38"/>
    </row>
    <row r="279" spans="1:11" ht="15.75" customHeight="1">
      <c r="A279" s="37"/>
      <c r="B279" s="37"/>
      <c r="D279" s="37"/>
      <c r="E279" s="34"/>
      <c r="F279" s="34"/>
      <c r="G279" s="34"/>
      <c r="H279" s="38"/>
      <c r="I279" s="38"/>
      <c r="J279" s="38"/>
      <c r="K279" s="38"/>
    </row>
    <row r="280" spans="1:11" ht="15.75" customHeight="1">
      <c r="A280" s="37"/>
      <c r="B280" s="37"/>
      <c r="D280" s="37"/>
      <c r="E280" s="34"/>
      <c r="F280" s="34"/>
      <c r="G280" s="34"/>
      <c r="H280" s="38"/>
      <c r="I280" s="38"/>
      <c r="J280" s="38"/>
      <c r="K280" s="38"/>
    </row>
    <row r="281" spans="1:11" ht="15.75" customHeight="1">
      <c r="A281" s="37"/>
      <c r="B281" s="37"/>
      <c r="D281" s="37"/>
      <c r="E281" s="34"/>
      <c r="F281" s="34"/>
      <c r="G281" s="34"/>
      <c r="H281" s="38"/>
      <c r="I281" s="38"/>
      <c r="J281" s="38"/>
      <c r="K281" s="38"/>
    </row>
    <row r="282" spans="1:11" ht="15.75" customHeight="1">
      <c r="A282" s="37"/>
      <c r="B282" s="37"/>
      <c r="D282" s="37"/>
      <c r="E282" s="34"/>
      <c r="F282" s="34"/>
      <c r="G282" s="34"/>
      <c r="H282" s="38"/>
      <c r="I282" s="38"/>
      <c r="J282" s="38"/>
      <c r="K282" s="38"/>
    </row>
    <row r="283" spans="1:11" ht="15.75" customHeight="1">
      <c r="A283" s="37"/>
      <c r="B283" s="37"/>
      <c r="D283" s="37"/>
      <c r="E283" s="34"/>
      <c r="F283" s="34"/>
      <c r="G283" s="34"/>
      <c r="H283" s="38"/>
      <c r="I283" s="38"/>
      <c r="J283" s="38"/>
      <c r="K283" s="38"/>
    </row>
    <row r="284" spans="1:11" ht="15.75" customHeight="1">
      <c r="A284" s="37"/>
      <c r="B284" s="37"/>
      <c r="D284" s="37"/>
      <c r="E284" s="34"/>
      <c r="F284" s="34"/>
      <c r="G284" s="34"/>
      <c r="H284" s="38"/>
      <c r="I284" s="38"/>
      <c r="J284" s="38"/>
      <c r="K284" s="38"/>
    </row>
    <row r="285" spans="1:11" ht="15.75" customHeight="1">
      <c r="A285" s="37"/>
      <c r="B285" s="37"/>
      <c r="D285" s="37"/>
      <c r="E285" s="34"/>
      <c r="F285" s="34"/>
      <c r="G285" s="34"/>
      <c r="H285" s="38"/>
      <c r="I285" s="38"/>
      <c r="J285" s="38"/>
      <c r="K285" s="38"/>
    </row>
    <row r="286" spans="1:11" ht="15.75" customHeight="1">
      <c r="A286" s="37"/>
      <c r="B286" s="37"/>
      <c r="D286" s="37"/>
      <c r="E286" s="34"/>
      <c r="F286" s="34"/>
      <c r="G286" s="34"/>
      <c r="H286" s="38"/>
      <c r="I286" s="38"/>
      <c r="J286" s="38"/>
      <c r="K286" s="38"/>
    </row>
    <row r="287" spans="1:11" ht="15.75" customHeight="1">
      <c r="A287" s="37"/>
      <c r="B287" s="37"/>
      <c r="D287" s="37"/>
      <c r="E287" s="34"/>
      <c r="F287" s="34"/>
      <c r="G287" s="34"/>
      <c r="H287" s="38"/>
      <c r="I287" s="38"/>
      <c r="J287" s="38"/>
      <c r="K287" s="38"/>
    </row>
    <row r="288" spans="1:11" ht="15.75" customHeight="1">
      <c r="A288" s="37"/>
      <c r="B288" s="37"/>
      <c r="D288" s="37"/>
      <c r="E288" s="34"/>
      <c r="F288" s="34"/>
      <c r="G288" s="34"/>
      <c r="H288" s="38"/>
      <c r="I288" s="38"/>
      <c r="J288" s="38"/>
      <c r="K288" s="38"/>
    </row>
    <row r="289" spans="1:11" ht="15.75" customHeight="1">
      <c r="A289" s="37"/>
      <c r="B289" s="37"/>
      <c r="D289" s="37"/>
      <c r="E289" s="34"/>
      <c r="F289" s="34"/>
      <c r="G289" s="34"/>
      <c r="H289" s="38"/>
      <c r="I289" s="38"/>
      <c r="J289" s="38"/>
      <c r="K289" s="38"/>
    </row>
    <row r="290" spans="1:11" ht="15.75" customHeight="1">
      <c r="A290" s="37"/>
      <c r="B290" s="37"/>
      <c r="D290" s="37"/>
      <c r="E290" s="34"/>
      <c r="F290" s="34"/>
      <c r="G290" s="34"/>
      <c r="H290" s="38"/>
      <c r="I290" s="38"/>
      <c r="J290" s="38"/>
      <c r="K290" s="38"/>
    </row>
    <row r="291" spans="1:11" ht="15.75" customHeight="1">
      <c r="A291" s="37"/>
      <c r="B291" s="37"/>
      <c r="D291" s="37"/>
      <c r="E291" s="34"/>
      <c r="F291" s="34"/>
      <c r="G291" s="34"/>
      <c r="H291" s="38"/>
      <c r="I291" s="38"/>
      <c r="J291" s="38"/>
      <c r="K291" s="38"/>
    </row>
    <row r="292" spans="1:11" ht="15.75" customHeight="1">
      <c r="A292" s="37"/>
      <c r="B292" s="37"/>
      <c r="D292" s="37"/>
      <c r="E292" s="34"/>
      <c r="F292" s="34"/>
      <c r="G292" s="34"/>
      <c r="H292" s="38"/>
      <c r="I292" s="38"/>
      <c r="J292" s="38"/>
      <c r="K292" s="38"/>
    </row>
    <row r="293" spans="1:11" ht="15.75" customHeight="1">
      <c r="A293" s="37"/>
      <c r="B293" s="37"/>
      <c r="D293" s="37"/>
      <c r="E293" s="34"/>
      <c r="F293" s="34"/>
      <c r="G293" s="34"/>
      <c r="H293" s="38"/>
      <c r="I293" s="38"/>
      <c r="J293" s="38"/>
      <c r="K293" s="38"/>
    </row>
    <row r="294" spans="1:11" ht="15.75" customHeight="1">
      <c r="A294" s="37"/>
      <c r="B294" s="37"/>
      <c r="D294" s="37"/>
      <c r="E294" s="34"/>
      <c r="F294" s="34"/>
      <c r="G294" s="34"/>
      <c r="H294" s="38"/>
      <c r="I294" s="38"/>
      <c r="J294" s="38"/>
      <c r="K294" s="38"/>
    </row>
    <row r="295" spans="1:11" ht="15.75" customHeight="1">
      <c r="A295" s="37"/>
      <c r="B295" s="37"/>
      <c r="D295" s="37"/>
      <c r="E295" s="34"/>
      <c r="F295" s="34"/>
      <c r="G295" s="34"/>
      <c r="H295" s="38"/>
      <c r="I295" s="38"/>
      <c r="J295" s="38"/>
      <c r="K295" s="38"/>
    </row>
    <row r="296" spans="1:11" ht="15.75" customHeight="1">
      <c r="A296" s="37"/>
      <c r="B296" s="37"/>
      <c r="D296" s="37"/>
      <c r="E296" s="34"/>
      <c r="F296" s="34"/>
      <c r="G296" s="34"/>
      <c r="H296" s="38"/>
      <c r="I296" s="38"/>
      <c r="J296" s="38"/>
      <c r="K296" s="38"/>
    </row>
    <row r="297" spans="1:11" ht="15.75" customHeight="1">
      <c r="A297" s="37"/>
      <c r="B297" s="37"/>
      <c r="D297" s="37"/>
      <c r="E297" s="34"/>
      <c r="F297" s="34"/>
      <c r="G297" s="34"/>
      <c r="H297" s="38"/>
      <c r="I297" s="38"/>
      <c r="J297" s="38"/>
      <c r="K297" s="38"/>
    </row>
    <row r="298" spans="1:11" ht="15.75" customHeight="1">
      <c r="A298" s="37"/>
      <c r="B298" s="37"/>
      <c r="D298" s="37"/>
      <c r="E298" s="34"/>
      <c r="F298" s="34"/>
      <c r="G298" s="34"/>
      <c r="H298" s="38"/>
      <c r="I298" s="38"/>
      <c r="J298" s="38"/>
      <c r="K298" s="38"/>
    </row>
    <row r="299" spans="1:11" ht="15.75" customHeight="1">
      <c r="A299" s="37"/>
      <c r="B299" s="37"/>
      <c r="D299" s="37"/>
      <c r="E299" s="34"/>
      <c r="F299" s="34"/>
      <c r="G299" s="34"/>
      <c r="H299" s="38"/>
      <c r="I299" s="38"/>
      <c r="J299" s="38"/>
      <c r="K299" s="38"/>
    </row>
    <row r="300" spans="1:11" ht="15.75" customHeight="1">
      <c r="A300" s="37"/>
      <c r="B300" s="37"/>
      <c r="D300" s="37"/>
      <c r="E300" s="34"/>
      <c r="F300" s="34"/>
      <c r="G300" s="34"/>
      <c r="H300" s="38"/>
      <c r="I300" s="38"/>
      <c r="J300" s="38"/>
      <c r="K300" s="38"/>
    </row>
    <row r="301" spans="1:11" ht="15.75" customHeight="1">
      <c r="A301" s="37"/>
      <c r="B301" s="37"/>
      <c r="D301" s="37"/>
      <c r="E301" s="34"/>
      <c r="F301" s="34"/>
      <c r="G301" s="34"/>
      <c r="H301" s="38"/>
      <c r="I301" s="38"/>
      <c r="J301" s="38"/>
      <c r="K301" s="38"/>
    </row>
    <row r="302" spans="1:11" ht="15.75" customHeight="1">
      <c r="A302" s="37"/>
      <c r="B302" s="37"/>
      <c r="D302" s="37"/>
      <c r="E302" s="34"/>
      <c r="F302" s="34"/>
      <c r="G302" s="34"/>
      <c r="H302" s="38"/>
      <c r="I302" s="38"/>
      <c r="J302" s="38"/>
      <c r="K302" s="38"/>
    </row>
    <row r="303" spans="1:11" ht="15.75" customHeight="1">
      <c r="A303" s="37"/>
      <c r="B303" s="37"/>
      <c r="D303" s="37"/>
      <c r="E303" s="34"/>
      <c r="F303" s="34"/>
      <c r="G303" s="34"/>
      <c r="H303" s="38"/>
      <c r="I303" s="38"/>
      <c r="J303" s="38"/>
      <c r="K303" s="38"/>
    </row>
    <row r="304" spans="1:11" ht="15.75" customHeight="1">
      <c r="A304" s="37"/>
      <c r="B304" s="37"/>
      <c r="D304" s="37"/>
      <c r="E304" s="34"/>
      <c r="F304" s="34"/>
      <c r="G304" s="34"/>
      <c r="H304" s="38"/>
      <c r="I304" s="38"/>
      <c r="J304" s="38"/>
      <c r="K304" s="38"/>
    </row>
    <row r="305" spans="1:11" ht="15.75" customHeight="1">
      <c r="A305" s="37"/>
      <c r="B305" s="37"/>
      <c r="D305" s="37"/>
      <c r="E305" s="34"/>
      <c r="F305" s="34"/>
      <c r="G305" s="34"/>
      <c r="H305" s="38"/>
      <c r="I305" s="38"/>
      <c r="J305" s="38"/>
      <c r="K305" s="38"/>
    </row>
    <row r="306" spans="1:11" ht="15.75" customHeight="1">
      <c r="A306" s="37"/>
      <c r="B306" s="37"/>
      <c r="D306" s="37"/>
      <c r="E306" s="34"/>
      <c r="F306" s="34"/>
      <c r="G306" s="34"/>
      <c r="H306" s="38"/>
      <c r="I306" s="38"/>
      <c r="J306" s="38"/>
      <c r="K306" s="38"/>
    </row>
    <row r="307" spans="1:11" ht="15.75" customHeight="1">
      <c r="A307" s="37"/>
      <c r="B307" s="37"/>
      <c r="D307" s="37"/>
      <c r="E307" s="34"/>
      <c r="F307" s="34"/>
      <c r="G307" s="34"/>
      <c r="H307" s="38"/>
      <c r="I307" s="38"/>
      <c r="J307" s="38"/>
      <c r="K307" s="38"/>
    </row>
    <row r="308" spans="1:11" ht="15.75" customHeight="1">
      <c r="A308" s="37"/>
      <c r="B308" s="37"/>
      <c r="D308" s="37"/>
      <c r="E308" s="34"/>
      <c r="F308" s="34"/>
      <c r="G308" s="34"/>
      <c r="H308" s="38"/>
      <c r="I308" s="38"/>
      <c r="J308" s="38"/>
      <c r="K308" s="38"/>
    </row>
    <row r="309" spans="1:11" ht="15.75" customHeight="1">
      <c r="A309" s="37"/>
      <c r="B309" s="37"/>
      <c r="D309" s="37"/>
      <c r="E309" s="34"/>
      <c r="F309" s="34"/>
      <c r="G309" s="34"/>
      <c r="H309" s="38"/>
      <c r="I309" s="38"/>
      <c r="J309" s="38"/>
      <c r="K309" s="38"/>
    </row>
    <row r="310" spans="1:11" ht="15.75" customHeight="1">
      <c r="A310" s="37"/>
      <c r="B310" s="37"/>
      <c r="D310" s="37"/>
      <c r="E310" s="34"/>
      <c r="F310" s="34"/>
      <c r="G310" s="34"/>
      <c r="H310" s="38"/>
      <c r="I310" s="38"/>
      <c r="J310" s="38"/>
      <c r="K310" s="38"/>
    </row>
    <row r="311" spans="1:11" ht="15.75" customHeight="1">
      <c r="A311" s="37"/>
      <c r="B311" s="37"/>
      <c r="D311" s="37"/>
      <c r="E311" s="34"/>
      <c r="F311" s="34"/>
      <c r="G311" s="34"/>
      <c r="H311" s="38"/>
      <c r="I311" s="38"/>
      <c r="J311" s="38"/>
      <c r="K311" s="38"/>
    </row>
    <row r="312" spans="1:11" ht="15.75" customHeight="1">
      <c r="A312" s="37"/>
      <c r="B312" s="37"/>
      <c r="D312" s="37"/>
      <c r="E312" s="34"/>
      <c r="F312" s="34"/>
      <c r="G312" s="34"/>
      <c r="H312" s="38"/>
      <c r="I312" s="38"/>
      <c r="J312" s="38"/>
      <c r="K312" s="38"/>
    </row>
    <row r="313" spans="1:11" ht="15.75" customHeight="1">
      <c r="A313" s="37"/>
      <c r="B313" s="37"/>
      <c r="D313" s="37"/>
      <c r="E313" s="34"/>
      <c r="F313" s="34"/>
      <c r="G313" s="34"/>
      <c r="H313" s="38"/>
      <c r="I313" s="38"/>
      <c r="J313" s="38"/>
      <c r="K313" s="38"/>
    </row>
    <row r="314" spans="1:11" ht="15.75" customHeight="1">
      <c r="A314" s="37"/>
      <c r="B314" s="37"/>
      <c r="D314" s="37"/>
      <c r="E314" s="34"/>
      <c r="F314" s="34"/>
      <c r="G314" s="34"/>
      <c r="H314" s="38"/>
      <c r="I314" s="38"/>
      <c r="J314" s="38"/>
      <c r="K314" s="38"/>
    </row>
    <row r="315" spans="1:11" ht="15.75" customHeight="1">
      <c r="A315" s="37"/>
      <c r="B315" s="37"/>
      <c r="D315" s="37"/>
      <c r="E315" s="34"/>
      <c r="F315" s="34"/>
      <c r="G315" s="34"/>
      <c r="H315" s="38"/>
      <c r="I315" s="38"/>
      <c r="J315" s="38"/>
      <c r="K315" s="38"/>
    </row>
    <row r="316" spans="1:11" ht="15.75" customHeight="1">
      <c r="A316" s="37"/>
      <c r="B316" s="37"/>
      <c r="D316" s="37"/>
      <c r="E316" s="34"/>
      <c r="F316" s="34"/>
      <c r="G316" s="34"/>
      <c r="H316" s="38"/>
      <c r="I316" s="38"/>
      <c r="J316" s="38"/>
      <c r="K316" s="38"/>
    </row>
    <row r="317" spans="1:11" ht="15.75" customHeight="1">
      <c r="A317" s="37"/>
      <c r="B317" s="37"/>
      <c r="D317" s="37"/>
      <c r="E317" s="34"/>
      <c r="F317" s="34"/>
      <c r="G317" s="34"/>
      <c r="H317" s="38"/>
      <c r="I317" s="38"/>
      <c r="J317" s="38"/>
      <c r="K317" s="38"/>
    </row>
    <row r="318" spans="1:11" ht="15.75" customHeight="1">
      <c r="A318" s="37"/>
      <c r="B318" s="37"/>
      <c r="D318" s="37"/>
      <c r="E318" s="34"/>
      <c r="F318" s="34"/>
      <c r="G318" s="34"/>
      <c r="H318" s="38"/>
      <c r="I318" s="38"/>
      <c r="J318" s="38"/>
      <c r="K318" s="38"/>
    </row>
    <row r="319" spans="1:11" ht="15.75" customHeight="1">
      <c r="A319" s="37"/>
      <c r="B319" s="37"/>
      <c r="D319" s="37"/>
      <c r="E319" s="34"/>
      <c r="F319" s="34"/>
      <c r="G319" s="34"/>
      <c r="H319" s="38"/>
      <c r="I319" s="38"/>
      <c r="J319" s="38"/>
      <c r="K319" s="38"/>
    </row>
    <row r="320" spans="1:11" ht="15.75" customHeight="1">
      <c r="A320" s="37"/>
      <c r="B320" s="37"/>
      <c r="D320" s="37"/>
      <c r="E320" s="34"/>
      <c r="F320" s="34"/>
      <c r="G320" s="34"/>
      <c r="H320" s="38"/>
      <c r="I320" s="38"/>
      <c r="J320" s="38"/>
      <c r="K320" s="38"/>
    </row>
    <row r="321" spans="1:11" ht="15.75" customHeight="1">
      <c r="A321" s="37"/>
      <c r="B321" s="37"/>
      <c r="D321" s="37"/>
      <c r="E321" s="34"/>
      <c r="F321" s="34"/>
      <c r="G321" s="34"/>
      <c r="H321" s="38"/>
      <c r="I321" s="38"/>
      <c r="J321" s="38"/>
      <c r="K321" s="38"/>
    </row>
    <row r="322" spans="1:11" ht="15.75" customHeight="1">
      <c r="A322" s="37"/>
      <c r="B322" s="37"/>
      <c r="D322" s="37"/>
      <c r="E322" s="34"/>
      <c r="F322" s="34"/>
      <c r="G322" s="34"/>
      <c r="H322" s="38"/>
      <c r="I322" s="38"/>
      <c r="J322" s="38"/>
      <c r="K322" s="38"/>
    </row>
    <row r="323" spans="1:11" ht="15.75" customHeight="1">
      <c r="A323" s="37"/>
      <c r="B323" s="37"/>
      <c r="D323" s="37"/>
      <c r="E323" s="34"/>
      <c r="F323" s="34"/>
      <c r="G323" s="34"/>
      <c r="H323" s="38"/>
      <c r="I323" s="38"/>
      <c r="J323" s="38"/>
      <c r="K323" s="38"/>
    </row>
    <row r="324" spans="1:11" ht="15.75" customHeight="1">
      <c r="A324" s="37"/>
      <c r="B324" s="37"/>
      <c r="D324" s="37"/>
      <c r="E324" s="34"/>
      <c r="F324" s="34"/>
      <c r="G324" s="34"/>
      <c r="H324" s="38"/>
      <c r="I324" s="38"/>
      <c r="J324" s="38"/>
      <c r="K324" s="38"/>
    </row>
    <row r="325" spans="1:11" ht="15.75" customHeight="1">
      <c r="A325" s="37"/>
      <c r="B325" s="37"/>
      <c r="D325" s="37"/>
      <c r="E325" s="34"/>
      <c r="F325" s="34"/>
      <c r="G325" s="34"/>
      <c r="H325" s="38"/>
      <c r="I325" s="38"/>
      <c r="J325" s="38"/>
      <c r="K325" s="38"/>
    </row>
    <row r="326" spans="1:11" ht="15.75" customHeight="1">
      <c r="A326" s="37"/>
      <c r="B326" s="37"/>
      <c r="D326" s="37"/>
      <c r="E326" s="34"/>
      <c r="F326" s="34"/>
      <c r="G326" s="34"/>
      <c r="H326" s="38"/>
      <c r="I326" s="38"/>
      <c r="J326" s="38"/>
      <c r="K326" s="38"/>
    </row>
    <row r="327" spans="1:11" ht="15.75" customHeight="1">
      <c r="A327" s="37"/>
      <c r="B327" s="37"/>
      <c r="D327" s="37"/>
      <c r="E327" s="34"/>
      <c r="F327" s="34"/>
      <c r="G327" s="34"/>
      <c r="H327" s="38"/>
      <c r="I327" s="38"/>
      <c r="J327" s="38"/>
      <c r="K327" s="38"/>
    </row>
    <row r="328" spans="1:11" ht="15.75" customHeight="1">
      <c r="A328" s="37"/>
      <c r="B328" s="37"/>
      <c r="D328" s="37"/>
      <c r="E328" s="34"/>
      <c r="F328" s="34"/>
      <c r="G328" s="34"/>
      <c r="H328" s="38"/>
      <c r="I328" s="38"/>
      <c r="J328" s="38"/>
      <c r="K328" s="38"/>
    </row>
    <row r="329" spans="1:11" ht="15.75" customHeight="1">
      <c r="A329" s="37"/>
      <c r="B329" s="37"/>
      <c r="D329" s="37"/>
      <c r="E329" s="34"/>
      <c r="F329" s="34"/>
      <c r="G329" s="34"/>
      <c r="H329" s="38"/>
      <c r="I329" s="38"/>
      <c r="J329" s="38"/>
      <c r="K329" s="38"/>
    </row>
    <row r="330" spans="1:11" ht="15.75" customHeight="1">
      <c r="A330" s="37"/>
      <c r="B330" s="37"/>
      <c r="D330" s="37"/>
      <c r="E330" s="34"/>
      <c r="F330" s="34"/>
      <c r="G330" s="34"/>
      <c r="H330" s="38"/>
      <c r="I330" s="38"/>
      <c r="J330" s="38"/>
      <c r="K330" s="38"/>
    </row>
    <row r="331" spans="1:11" ht="15.75" customHeight="1">
      <c r="A331" s="37"/>
      <c r="B331" s="37"/>
      <c r="D331" s="37"/>
      <c r="E331" s="34"/>
      <c r="F331" s="34"/>
      <c r="G331" s="34"/>
      <c r="H331" s="38"/>
      <c r="I331" s="38"/>
      <c r="J331" s="38"/>
      <c r="K331" s="38"/>
    </row>
    <row r="332" spans="1:11" ht="15.75" customHeight="1">
      <c r="A332" s="37"/>
      <c r="B332" s="37"/>
      <c r="D332" s="37"/>
      <c r="E332" s="34"/>
      <c r="F332" s="34"/>
      <c r="G332" s="34"/>
      <c r="H332" s="38"/>
      <c r="I332" s="38"/>
      <c r="J332" s="38"/>
      <c r="K332" s="38"/>
    </row>
    <row r="333" spans="1:11" ht="15.75" customHeight="1">
      <c r="A333" s="37"/>
      <c r="B333" s="37"/>
      <c r="D333" s="37"/>
      <c r="E333" s="34"/>
      <c r="F333" s="34"/>
      <c r="G333" s="34"/>
      <c r="H333" s="38"/>
      <c r="I333" s="38"/>
      <c r="J333" s="38"/>
      <c r="K333" s="38"/>
    </row>
    <row r="334" spans="1:11" ht="15.75" customHeight="1">
      <c r="A334" s="37"/>
      <c r="B334" s="37"/>
      <c r="D334" s="37"/>
      <c r="E334" s="34"/>
      <c r="F334" s="34"/>
      <c r="G334" s="34"/>
      <c r="H334" s="38"/>
      <c r="I334" s="38"/>
      <c r="J334" s="38"/>
      <c r="K334" s="38"/>
    </row>
    <row r="335" spans="1:11" ht="15.75" customHeight="1">
      <c r="A335" s="37"/>
      <c r="B335" s="37"/>
      <c r="D335" s="37"/>
      <c r="E335" s="34"/>
      <c r="F335" s="34"/>
      <c r="G335" s="34"/>
      <c r="H335" s="38"/>
      <c r="I335" s="38"/>
      <c r="J335" s="38"/>
      <c r="K335" s="38"/>
    </row>
    <row r="336" spans="1:11" ht="15.75" customHeight="1">
      <c r="A336" s="37"/>
      <c r="B336" s="37"/>
      <c r="D336" s="37"/>
      <c r="E336" s="34"/>
      <c r="F336" s="34"/>
      <c r="G336" s="34"/>
      <c r="H336" s="38"/>
      <c r="I336" s="38"/>
      <c r="J336" s="38"/>
      <c r="K336" s="38"/>
    </row>
    <row r="337" spans="1:11" ht="15.75" customHeight="1">
      <c r="A337" s="37"/>
      <c r="B337" s="37"/>
      <c r="D337" s="37"/>
      <c r="E337" s="34"/>
      <c r="F337" s="34"/>
      <c r="G337" s="34"/>
      <c r="H337" s="38"/>
      <c r="I337" s="38"/>
      <c r="J337" s="38"/>
      <c r="K337" s="38"/>
    </row>
    <row r="338" spans="1:11" ht="15.75" customHeight="1">
      <c r="A338" s="37"/>
      <c r="B338" s="37"/>
      <c r="D338" s="37"/>
      <c r="E338" s="34"/>
      <c r="F338" s="34"/>
      <c r="G338" s="34"/>
      <c r="H338" s="38"/>
      <c r="I338" s="38"/>
      <c r="J338" s="38"/>
      <c r="K338" s="38"/>
    </row>
    <row r="339" spans="1:11" ht="15.75" customHeight="1">
      <c r="A339" s="37"/>
      <c r="B339" s="37"/>
      <c r="D339" s="37"/>
      <c r="E339" s="34"/>
      <c r="F339" s="34"/>
      <c r="G339" s="34"/>
      <c r="H339" s="38"/>
      <c r="I339" s="38"/>
      <c r="J339" s="38"/>
      <c r="K339" s="38"/>
    </row>
    <row r="340" spans="1:11" ht="15.75" customHeight="1">
      <c r="A340" s="37"/>
      <c r="B340" s="37"/>
      <c r="D340" s="37"/>
      <c r="E340" s="34"/>
      <c r="F340" s="34"/>
      <c r="G340" s="34"/>
      <c r="H340" s="38"/>
      <c r="I340" s="38"/>
      <c r="J340" s="38"/>
      <c r="K340" s="38"/>
    </row>
    <row r="341" spans="1:11" ht="15.75" customHeight="1">
      <c r="A341" s="37"/>
      <c r="B341" s="37"/>
      <c r="D341" s="37"/>
      <c r="E341" s="34"/>
      <c r="F341" s="34"/>
      <c r="G341" s="34"/>
      <c r="H341" s="38"/>
      <c r="I341" s="38"/>
      <c r="J341" s="38"/>
      <c r="K341" s="38"/>
    </row>
    <row r="342" spans="1:11" ht="15.75" customHeight="1">
      <c r="A342" s="37"/>
      <c r="B342" s="37"/>
      <c r="D342" s="37"/>
      <c r="E342" s="34"/>
      <c r="F342" s="34"/>
      <c r="G342" s="34"/>
      <c r="H342" s="38"/>
      <c r="I342" s="38"/>
      <c r="J342" s="38"/>
      <c r="K342" s="38"/>
    </row>
    <row r="343" spans="1:11" ht="15.75" customHeight="1">
      <c r="A343" s="37"/>
      <c r="B343" s="37"/>
      <c r="D343" s="37"/>
      <c r="E343" s="34"/>
      <c r="F343" s="34"/>
      <c r="G343" s="34"/>
      <c r="H343" s="38"/>
      <c r="I343" s="38"/>
      <c r="J343" s="38"/>
      <c r="K343" s="38"/>
    </row>
    <row r="344" spans="1:11" ht="15.75" customHeight="1">
      <c r="A344" s="37"/>
      <c r="B344" s="37"/>
      <c r="D344" s="37"/>
      <c r="E344" s="34"/>
      <c r="F344" s="34"/>
      <c r="G344" s="34"/>
      <c r="H344" s="38"/>
      <c r="I344" s="38"/>
      <c r="J344" s="38"/>
      <c r="K344" s="38"/>
    </row>
    <row r="345" spans="1:11" ht="15.75" customHeight="1">
      <c r="A345" s="37"/>
      <c r="B345" s="37"/>
      <c r="D345" s="37"/>
      <c r="E345" s="34"/>
      <c r="F345" s="34"/>
      <c r="G345" s="34"/>
      <c r="H345" s="38"/>
      <c r="I345" s="38"/>
      <c r="J345" s="38"/>
      <c r="K345" s="38"/>
    </row>
    <row r="346" spans="1:11" ht="15.75" customHeight="1">
      <c r="A346" s="37"/>
      <c r="B346" s="37"/>
      <c r="D346" s="37"/>
      <c r="E346" s="34"/>
      <c r="F346" s="34"/>
      <c r="G346" s="34"/>
      <c r="H346" s="38"/>
      <c r="I346" s="38"/>
      <c r="J346" s="38"/>
      <c r="K346" s="38"/>
    </row>
    <row r="347" spans="1:11" ht="15.75" customHeight="1">
      <c r="A347" s="37"/>
      <c r="B347" s="37"/>
      <c r="D347" s="37"/>
      <c r="E347" s="34"/>
      <c r="F347" s="34"/>
      <c r="G347" s="34"/>
      <c r="H347" s="38"/>
      <c r="I347" s="38"/>
      <c r="J347" s="38"/>
      <c r="K347" s="38"/>
    </row>
    <row r="348" spans="1:11" ht="15.75" customHeight="1">
      <c r="A348" s="37"/>
      <c r="B348" s="37"/>
      <c r="D348" s="37"/>
      <c r="E348" s="34"/>
      <c r="F348" s="34"/>
      <c r="G348" s="34"/>
      <c r="H348" s="38"/>
      <c r="I348" s="38"/>
      <c r="J348" s="38"/>
      <c r="K348" s="38"/>
    </row>
    <row r="349" spans="1:11" ht="15.75" customHeight="1">
      <c r="A349" s="37"/>
      <c r="B349" s="37"/>
      <c r="D349" s="37"/>
      <c r="E349" s="34"/>
      <c r="F349" s="34"/>
      <c r="G349" s="34"/>
      <c r="H349" s="38"/>
      <c r="I349" s="38"/>
      <c r="J349" s="38"/>
      <c r="K349" s="38"/>
    </row>
    <row r="350" spans="1:11" ht="15.75" customHeight="1">
      <c r="A350" s="37"/>
      <c r="B350" s="37"/>
      <c r="D350" s="37"/>
      <c r="E350" s="34"/>
      <c r="F350" s="34"/>
      <c r="G350" s="34"/>
      <c r="H350" s="38"/>
      <c r="I350" s="38"/>
      <c r="J350" s="38"/>
      <c r="K350" s="38"/>
    </row>
    <row r="351" spans="1:11" ht="15.75" customHeight="1">
      <c r="A351" s="37"/>
      <c r="B351" s="37"/>
      <c r="D351" s="37"/>
      <c r="E351" s="34"/>
      <c r="F351" s="34"/>
      <c r="G351" s="34"/>
      <c r="H351" s="38"/>
      <c r="I351" s="38"/>
      <c r="J351" s="38"/>
      <c r="K351" s="38"/>
    </row>
    <row r="352" spans="1:11" ht="15.75" customHeight="1">
      <c r="A352" s="37"/>
      <c r="B352" s="37"/>
      <c r="D352" s="37"/>
      <c r="E352" s="34"/>
      <c r="F352" s="34"/>
      <c r="G352" s="34"/>
      <c r="H352" s="38"/>
      <c r="I352" s="38"/>
      <c r="J352" s="38"/>
      <c r="K352" s="38"/>
    </row>
    <row r="353" spans="1:11" ht="15.75" customHeight="1">
      <c r="A353" s="37"/>
      <c r="B353" s="37"/>
      <c r="D353" s="37"/>
      <c r="E353" s="34"/>
      <c r="F353" s="34"/>
      <c r="G353" s="34"/>
      <c r="H353" s="38"/>
      <c r="I353" s="38"/>
      <c r="J353" s="38"/>
      <c r="K353" s="38"/>
    </row>
    <row r="354" spans="1:11" ht="15.75" customHeight="1">
      <c r="A354" s="37"/>
      <c r="B354" s="37"/>
      <c r="D354" s="37"/>
      <c r="E354" s="34"/>
      <c r="F354" s="34"/>
      <c r="G354" s="34"/>
      <c r="H354" s="38"/>
      <c r="I354" s="38"/>
      <c r="J354" s="38"/>
      <c r="K354" s="38"/>
    </row>
    <row r="355" spans="1:11" ht="15.75" customHeight="1">
      <c r="A355" s="37"/>
      <c r="B355" s="37"/>
      <c r="D355" s="37"/>
      <c r="E355" s="34"/>
      <c r="F355" s="34"/>
      <c r="G355" s="34"/>
      <c r="H355" s="38"/>
      <c r="I355" s="38"/>
      <c r="J355" s="38"/>
      <c r="K355" s="38"/>
    </row>
    <row r="356" spans="1:11" ht="15.75" customHeight="1">
      <c r="A356" s="37"/>
      <c r="B356" s="37"/>
      <c r="D356" s="37"/>
      <c r="E356" s="34"/>
      <c r="F356" s="34"/>
      <c r="G356" s="34"/>
      <c r="H356" s="38"/>
      <c r="I356" s="38"/>
      <c r="J356" s="38"/>
      <c r="K356" s="38"/>
    </row>
    <row r="357" spans="1:11" ht="15.75" customHeight="1">
      <c r="A357" s="37"/>
      <c r="B357" s="37"/>
      <c r="D357" s="37"/>
      <c r="E357" s="34"/>
      <c r="F357" s="34"/>
      <c r="G357" s="34"/>
      <c r="H357" s="38"/>
      <c r="I357" s="38"/>
      <c r="J357" s="38"/>
      <c r="K357" s="38"/>
    </row>
    <row r="358" spans="1:11" ht="15.75" customHeight="1">
      <c r="A358" s="37"/>
      <c r="B358" s="37"/>
      <c r="D358" s="37"/>
      <c r="E358" s="34"/>
      <c r="F358" s="34"/>
      <c r="G358" s="34"/>
      <c r="H358" s="38"/>
      <c r="I358" s="38"/>
      <c r="J358" s="38"/>
      <c r="K358" s="38"/>
    </row>
    <row r="359" spans="1:11" ht="15.75" customHeight="1">
      <c r="A359" s="37"/>
      <c r="B359" s="37"/>
      <c r="D359" s="37"/>
      <c r="E359" s="34"/>
      <c r="F359" s="34"/>
      <c r="G359" s="34"/>
      <c r="H359" s="38"/>
      <c r="I359" s="38"/>
      <c r="J359" s="38"/>
      <c r="K359" s="38"/>
    </row>
    <row r="360" spans="1:11" ht="15.75" customHeight="1">
      <c r="A360" s="37"/>
      <c r="B360" s="37"/>
      <c r="D360" s="37"/>
      <c r="E360" s="34"/>
      <c r="F360" s="34"/>
      <c r="G360" s="34"/>
      <c r="H360" s="38"/>
      <c r="I360" s="38"/>
      <c r="J360" s="38"/>
      <c r="K360" s="38"/>
    </row>
    <row r="361" spans="1:11" ht="15.75" customHeight="1">
      <c r="A361" s="37"/>
      <c r="B361" s="37"/>
      <c r="D361" s="37"/>
      <c r="E361" s="34"/>
      <c r="F361" s="34"/>
      <c r="G361" s="34"/>
      <c r="H361" s="38"/>
      <c r="I361" s="38"/>
      <c r="J361" s="38"/>
      <c r="K361" s="38"/>
    </row>
    <row r="362" spans="1:11" ht="15.75" customHeight="1">
      <c r="A362" s="37"/>
      <c r="B362" s="37"/>
      <c r="D362" s="37"/>
      <c r="E362" s="34"/>
      <c r="F362" s="34"/>
      <c r="G362" s="34"/>
      <c r="H362" s="38"/>
      <c r="I362" s="38"/>
      <c r="J362" s="38"/>
      <c r="K362" s="38"/>
    </row>
    <row r="363" spans="1:11" ht="15.75" customHeight="1">
      <c r="A363" s="37"/>
      <c r="B363" s="37"/>
      <c r="D363" s="37"/>
      <c r="E363" s="34"/>
      <c r="F363" s="34"/>
      <c r="G363" s="34"/>
      <c r="H363" s="38"/>
      <c r="I363" s="38"/>
      <c r="J363" s="38"/>
      <c r="K363" s="38"/>
    </row>
    <row r="364" spans="1:11" ht="15.75" customHeight="1">
      <c r="A364" s="37"/>
      <c r="B364" s="37"/>
      <c r="D364" s="37"/>
      <c r="E364" s="34"/>
      <c r="F364" s="34"/>
      <c r="G364" s="34"/>
      <c r="H364" s="38"/>
      <c r="I364" s="38"/>
      <c r="J364" s="38"/>
      <c r="K364" s="38"/>
    </row>
    <row r="365" spans="1:11" ht="15.75" customHeight="1">
      <c r="A365" s="37"/>
      <c r="B365" s="37"/>
      <c r="D365" s="37"/>
      <c r="E365" s="34"/>
      <c r="F365" s="34"/>
      <c r="G365" s="34"/>
      <c r="H365" s="38"/>
      <c r="I365" s="38"/>
      <c r="J365" s="38"/>
      <c r="K365" s="38"/>
    </row>
    <row r="366" spans="1:11" ht="15.75" customHeight="1">
      <c r="A366" s="37"/>
      <c r="B366" s="37"/>
      <c r="D366" s="37"/>
      <c r="E366" s="34"/>
      <c r="F366" s="34"/>
      <c r="G366" s="34"/>
      <c r="H366" s="38"/>
      <c r="I366" s="38"/>
      <c r="J366" s="38"/>
      <c r="K366" s="38"/>
    </row>
    <row r="367" spans="1:11" ht="15.75" customHeight="1">
      <c r="A367" s="37"/>
      <c r="B367" s="37"/>
      <c r="D367" s="37"/>
      <c r="E367" s="34"/>
      <c r="F367" s="34"/>
      <c r="G367" s="34"/>
      <c r="H367" s="38"/>
      <c r="I367" s="38"/>
      <c r="J367" s="38"/>
      <c r="K367" s="38"/>
    </row>
    <row r="368" spans="1:11" ht="15.75" customHeight="1">
      <c r="A368" s="37"/>
      <c r="B368" s="37"/>
      <c r="D368" s="37"/>
      <c r="E368" s="34"/>
      <c r="F368" s="34"/>
      <c r="G368" s="34"/>
      <c r="H368" s="38"/>
      <c r="I368" s="38"/>
      <c r="J368" s="38"/>
      <c r="K368" s="38"/>
    </row>
    <row r="369" spans="1:11" ht="15.75" customHeight="1">
      <c r="A369" s="37"/>
      <c r="B369" s="37"/>
      <c r="D369" s="37"/>
      <c r="E369" s="34"/>
      <c r="F369" s="34"/>
      <c r="G369" s="34"/>
      <c r="H369" s="38"/>
      <c r="I369" s="38"/>
      <c r="J369" s="38"/>
      <c r="K369" s="38"/>
    </row>
    <row r="370" spans="1:11" ht="15.75" customHeight="1">
      <c r="A370" s="37"/>
      <c r="B370" s="37"/>
      <c r="D370" s="37"/>
      <c r="E370" s="34"/>
      <c r="F370" s="34"/>
      <c r="G370" s="34"/>
      <c r="H370" s="38"/>
      <c r="I370" s="38"/>
      <c r="J370" s="38"/>
      <c r="K370" s="38"/>
    </row>
    <row r="371" spans="1:11" ht="15.75" customHeight="1">
      <c r="A371" s="37"/>
      <c r="B371" s="37"/>
      <c r="D371" s="37"/>
      <c r="E371" s="34"/>
      <c r="F371" s="34"/>
      <c r="G371" s="34"/>
      <c r="H371" s="38"/>
      <c r="I371" s="38"/>
      <c r="J371" s="38"/>
      <c r="K371" s="38"/>
    </row>
    <row r="372" spans="1:11" ht="15.75" customHeight="1">
      <c r="A372" s="37"/>
      <c r="B372" s="37"/>
      <c r="D372" s="37"/>
      <c r="E372" s="34"/>
      <c r="F372" s="34"/>
      <c r="G372" s="34"/>
      <c r="H372" s="38"/>
      <c r="I372" s="38"/>
      <c r="J372" s="38"/>
      <c r="K372" s="38"/>
    </row>
    <row r="373" spans="1:11" ht="15.75" customHeight="1">
      <c r="A373" s="37"/>
      <c r="B373" s="37"/>
      <c r="D373" s="37"/>
      <c r="E373" s="34"/>
      <c r="F373" s="34"/>
      <c r="G373" s="34"/>
      <c r="H373" s="38"/>
      <c r="I373" s="38"/>
      <c r="J373" s="38"/>
      <c r="K373" s="38"/>
    </row>
    <row r="374" spans="1:11" ht="15.75" customHeight="1">
      <c r="A374" s="37"/>
      <c r="B374" s="37"/>
      <c r="D374" s="37"/>
      <c r="E374" s="34"/>
      <c r="F374" s="34"/>
      <c r="G374" s="34"/>
      <c r="H374" s="38"/>
      <c r="I374" s="38"/>
      <c r="J374" s="38"/>
      <c r="K374" s="38"/>
    </row>
    <row r="375" spans="1:11" ht="15.75" customHeight="1">
      <c r="A375" s="37"/>
      <c r="B375" s="37"/>
      <c r="D375" s="37"/>
      <c r="E375" s="34"/>
      <c r="F375" s="34"/>
      <c r="G375" s="34"/>
      <c r="H375" s="38"/>
      <c r="I375" s="38"/>
      <c r="J375" s="38"/>
      <c r="K375" s="38"/>
    </row>
    <row r="376" spans="1:11" ht="15.75" customHeight="1">
      <c r="A376" s="37"/>
      <c r="B376" s="37"/>
      <c r="D376" s="37"/>
      <c r="E376" s="34"/>
      <c r="F376" s="34"/>
      <c r="G376" s="34"/>
      <c r="H376" s="38"/>
      <c r="I376" s="38"/>
      <c r="J376" s="38"/>
      <c r="K376" s="38"/>
    </row>
    <row r="377" spans="1:11" ht="15.75" customHeight="1">
      <c r="A377" s="37"/>
      <c r="B377" s="37"/>
      <c r="D377" s="37"/>
      <c r="E377" s="34"/>
      <c r="F377" s="34"/>
      <c r="G377" s="34"/>
      <c r="H377" s="38"/>
      <c r="I377" s="38"/>
      <c r="J377" s="38"/>
      <c r="K377" s="38"/>
    </row>
    <row r="378" spans="1:11" ht="15.75" customHeight="1">
      <c r="A378" s="37"/>
      <c r="B378" s="37"/>
      <c r="D378" s="37"/>
      <c r="E378" s="34"/>
      <c r="F378" s="34"/>
      <c r="G378" s="34"/>
      <c r="H378" s="38"/>
      <c r="I378" s="38"/>
      <c r="J378" s="38"/>
      <c r="K378" s="38"/>
    </row>
    <row r="379" spans="1:11" ht="15.75" customHeight="1">
      <c r="A379" s="37"/>
      <c r="B379" s="37"/>
      <c r="D379" s="37"/>
      <c r="E379" s="34"/>
      <c r="F379" s="34"/>
      <c r="G379" s="34"/>
      <c r="H379" s="38"/>
      <c r="I379" s="38"/>
      <c r="J379" s="38"/>
      <c r="K379" s="38"/>
    </row>
    <row r="380" spans="1:11" ht="15.75" customHeight="1">
      <c r="A380" s="37"/>
      <c r="B380" s="37"/>
      <c r="D380" s="37"/>
      <c r="E380" s="34"/>
      <c r="F380" s="34"/>
      <c r="G380" s="34"/>
      <c r="H380" s="38"/>
      <c r="I380" s="38"/>
      <c r="J380" s="38"/>
      <c r="K380" s="38"/>
    </row>
    <row r="381" spans="1:11" ht="15.75" customHeight="1">
      <c r="A381" s="37"/>
      <c r="B381" s="37"/>
      <c r="D381" s="37"/>
      <c r="E381" s="34"/>
      <c r="F381" s="34"/>
      <c r="G381" s="34"/>
      <c r="H381" s="38"/>
      <c r="I381" s="38"/>
      <c r="J381" s="38"/>
      <c r="K381" s="38"/>
    </row>
    <row r="382" spans="1:11" ht="15.75" customHeight="1">
      <c r="A382" s="37"/>
      <c r="B382" s="37"/>
      <c r="D382" s="37"/>
      <c r="E382" s="34"/>
      <c r="F382" s="34"/>
      <c r="G382" s="34"/>
      <c r="H382" s="38"/>
      <c r="I382" s="38"/>
      <c r="J382" s="38"/>
      <c r="K382" s="38"/>
    </row>
    <row r="383" spans="1:11" ht="15.75" customHeight="1">
      <c r="A383" s="37"/>
      <c r="B383" s="37"/>
      <c r="D383" s="37"/>
      <c r="E383" s="34"/>
      <c r="F383" s="34"/>
      <c r="G383" s="34"/>
      <c r="H383" s="38"/>
      <c r="I383" s="38"/>
      <c r="J383" s="38"/>
      <c r="K383" s="38"/>
    </row>
    <row r="384" spans="1:11" ht="15.75" customHeight="1">
      <c r="A384" s="37"/>
      <c r="B384" s="37"/>
      <c r="D384" s="37"/>
      <c r="E384" s="34"/>
      <c r="F384" s="34"/>
      <c r="G384" s="34"/>
      <c r="H384" s="38"/>
      <c r="I384" s="38"/>
      <c r="J384" s="38"/>
      <c r="K384" s="38"/>
    </row>
    <row r="385" spans="1:11" ht="15.75" customHeight="1">
      <c r="A385" s="37"/>
      <c r="B385" s="37"/>
      <c r="D385" s="37"/>
      <c r="E385" s="34"/>
      <c r="F385" s="34"/>
      <c r="G385" s="34"/>
      <c r="H385" s="38"/>
      <c r="I385" s="38"/>
      <c r="J385" s="38"/>
      <c r="K385" s="38"/>
    </row>
    <row r="386" spans="1:11" ht="15.75" customHeight="1">
      <c r="A386" s="37"/>
      <c r="B386" s="37"/>
      <c r="D386" s="37"/>
      <c r="E386" s="34"/>
      <c r="F386" s="34"/>
      <c r="G386" s="34"/>
      <c r="H386" s="38"/>
      <c r="I386" s="38"/>
      <c r="J386" s="38"/>
      <c r="K386" s="38"/>
    </row>
    <row r="387" spans="1:11" ht="15.75" customHeight="1">
      <c r="A387" s="37"/>
      <c r="B387" s="37"/>
      <c r="D387" s="37"/>
      <c r="E387" s="34"/>
      <c r="F387" s="34"/>
      <c r="G387" s="34"/>
      <c r="H387" s="38"/>
      <c r="I387" s="38"/>
      <c r="J387" s="38"/>
      <c r="K387" s="38"/>
    </row>
    <row r="388" spans="1:11" ht="15.75" customHeight="1">
      <c r="A388" s="37"/>
      <c r="B388" s="37"/>
      <c r="D388" s="37"/>
      <c r="E388" s="34"/>
      <c r="F388" s="34"/>
      <c r="G388" s="34"/>
      <c r="H388" s="38"/>
      <c r="I388" s="38"/>
      <c r="J388" s="38"/>
      <c r="K388" s="38"/>
    </row>
    <row r="389" spans="1:11" ht="15.75" customHeight="1">
      <c r="A389" s="37"/>
      <c r="B389" s="37"/>
      <c r="D389" s="37"/>
      <c r="E389" s="34"/>
      <c r="F389" s="34"/>
      <c r="G389" s="34"/>
      <c r="H389" s="38"/>
      <c r="I389" s="38"/>
      <c r="J389" s="38"/>
      <c r="K389" s="38"/>
    </row>
    <row r="390" spans="1:11" ht="15.75" customHeight="1">
      <c r="A390" s="37"/>
      <c r="B390" s="37"/>
      <c r="D390" s="37"/>
      <c r="E390" s="34"/>
      <c r="F390" s="34"/>
      <c r="G390" s="34"/>
      <c r="H390" s="38"/>
      <c r="I390" s="38"/>
      <c r="J390" s="38"/>
      <c r="K390" s="38"/>
    </row>
    <row r="391" spans="1:11" ht="15.75" customHeight="1">
      <c r="A391" s="37"/>
      <c r="B391" s="37"/>
      <c r="D391" s="37"/>
      <c r="E391" s="34"/>
      <c r="F391" s="34"/>
      <c r="G391" s="34"/>
      <c r="H391" s="38"/>
      <c r="I391" s="38"/>
      <c r="J391" s="38"/>
      <c r="K391" s="38"/>
    </row>
    <row r="392" spans="1:11" ht="15.75" customHeight="1">
      <c r="A392" s="37"/>
      <c r="B392" s="37"/>
      <c r="D392" s="37"/>
      <c r="E392" s="34"/>
      <c r="F392" s="34"/>
      <c r="G392" s="34"/>
      <c r="H392" s="38"/>
      <c r="I392" s="38"/>
      <c r="J392" s="38"/>
      <c r="K392" s="38"/>
    </row>
    <row r="393" spans="1:11" ht="15.75" customHeight="1">
      <c r="A393" s="37"/>
      <c r="B393" s="37"/>
      <c r="D393" s="37"/>
      <c r="E393" s="34"/>
      <c r="F393" s="34"/>
      <c r="G393" s="34"/>
      <c r="H393" s="38"/>
      <c r="I393" s="38"/>
      <c r="J393" s="38"/>
      <c r="K393" s="38"/>
    </row>
    <row r="394" spans="1:11" ht="15.75" customHeight="1">
      <c r="A394" s="37"/>
      <c r="B394" s="37"/>
      <c r="D394" s="37"/>
      <c r="E394" s="34"/>
      <c r="F394" s="34"/>
      <c r="G394" s="34"/>
      <c r="H394" s="38"/>
      <c r="I394" s="38"/>
      <c r="J394" s="38"/>
      <c r="K394" s="38"/>
    </row>
    <row r="395" spans="1:11" ht="15.75" customHeight="1">
      <c r="A395" s="37"/>
      <c r="B395" s="37"/>
      <c r="D395" s="37"/>
      <c r="E395" s="34"/>
      <c r="F395" s="34"/>
      <c r="G395" s="34"/>
      <c r="H395" s="38"/>
      <c r="I395" s="38"/>
      <c r="J395" s="38"/>
      <c r="K395" s="38"/>
    </row>
    <row r="396" spans="1:11" ht="15.75" customHeight="1">
      <c r="A396" s="37"/>
      <c r="B396" s="37"/>
      <c r="D396" s="37"/>
      <c r="E396" s="34"/>
      <c r="F396" s="34"/>
      <c r="G396" s="34"/>
      <c r="H396" s="38"/>
      <c r="I396" s="38"/>
      <c r="J396" s="38"/>
      <c r="K396" s="38"/>
    </row>
    <row r="397" spans="1:11" ht="15.75" customHeight="1">
      <c r="A397" s="37"/>
      <c r="B397" s="37"/>
      <c r="D397" s="37"/>
      <c r="E397" s="34"/>
      <c r="F397" s="34"/>
      <c r="G397" s="34"/>
      <c r="H397" s="38"/>
      <c r="I397" s="38"/>
      <c r="J397" s="38"/>
      <c r="K397" s="38"/>
    </row>
    <row r="398" spans="1:11" ht="15.75" customHeight="1">
      <c r="A398" s="37"/>
      <c r="B398" s="37"/>
      <c r="D398" s="37"/>
      <c r="E398" s="34"/>
      <c r="F398" s="34"/>
      <c r="G398" s="34"/>
      <c r="H398" s="38"/>
      <c r="I398" s="38"/>
      <c r="J398" s="38"/>
      <c r="K398" s="38"/>
    </row>
    <row r="399" spans="1:11" ht="15.75" customHeight="1">
      <c r="A399" s="37"/>
      <c r="B399" s="37"/>
      <c r="D399" s="37"/>
      <c r="E399" s="34"/>
      <c r="F399" s="34"/>
      <c r="G399" s="34"/>
      <c r="H399" s="38"/>
      <c r="I399" s="38"/>
      <c r="J399" s="38"/>
      <c r="K399" s="38"/>
    </row>
    <row r="400" spans="1:11" ht="15.75" customHeight="1">
      <c r="A400" s="37"/>
      <c r="B400" s="37"/>
      <c r="D400" s="37"/>
      <c r="E400" s="34"/>
      <c r="F400" s="34"/>
      <c r="G400" s="34"/>
      <c r="H400" s="38"/>
      <c r="I400" s="38"/>
      <c r="J400" s="38"/>
      <c r="K400" s="38"/>
    </row>
    <row r="401" spans="1:11" ht="15.75" customHeight="1">
      <c r="A401" s="37"/>
      <c r="B401" s="37"/>
      <c r="D401" s="37"/>
      <c r="E401" s="34"/>
      <c r="F401" s="34"/>
      <c r="G401" s="34"/>
      <c r="H401" s="38"/>
      <c r="I401" s="38"/>
      <c r="J401" s="38"/>
      <c r="K401" s="38"/>
    </row>
    <row r="402" spans="1:11" ht="15.75" customHeight="1">
      <c r="A402" s="37"/>
      <c r="B402" s="37"/>
      <c r="D402" s="37"/>
      <c r="E402" s="34"/>
      <c r="F402" s="34"/>
      <c r="G402" s="34"/>
      <c r="H402" s="38"/>
      <c r="I402" s="38"/>
      <c r="J402" s="38"/>
      <c r="K402" s="38"/>
    </row>
    <row r="403" spans="1:11" ht="15.75" customHeight="1">
      <c r="A403" s="37"/>
      <c r="B403" s="37"/>
      <c r="D403" s="37"/>
      <c r="E403" s="34"/>
      <c r="F403" s="34"/>
      <c r="G403" s="34"/>
      <c r="H403" s="38"/>
      <c r="I403" s="38"/>
      <c r="J403" s="38"/>
      <c r="K403" s="38"/>
    </row>
    <row r="404" spans="1:11" ht="15.75" customHeight="1">
      <c r="A404" s="37"/>
      <c r="B404" s="37"/>
      <c r="D404" s="37"/>
      <c r="E404" s="34"/>
      <c r="F404" s="34"/>
      <c r="G404" s="34"/>
      <c r="H404" s="38"/>
      <c r="I404" s="38"/>
      <c r="J404" s="38"/>
      <c r="K404" s="38"/>
    </row>
    <row r="405" spans="1:11" ht="15.75" customHeight="1">
      <c r="A405" s="37"/>
      <c r="B405" s="37"/>
      <c r="D405" s="37"/>
      <c r="E405" s="34"/>
      <c r="F405" s="34"/>
      <c r="G405" s="34"/>
      <c r="H405" s="38"/>
      <c r="I405" s="38"/>
      <c r="J405" s="38"/>
      <c r="K405" s="38"/>
    </row>
    <row r="406" spans="1:11" ht="15.75" customHeight="1">
      <c r="A406" s="37"/>
      <c r="B406" s="37"/>
      <c r="D406" s="37"/>
      <c r="E406" s="34"/>
      <c r="F406" s="34"/>
      <c r="G406" s="34"/>
      <c r="H406" s="38"/>
      <c r="I406" s="38"/>
      <c r="J406" s="38"/>
      <c r="K406" s="38"/>
    </row>
    <row r="407" spans="1:11" ht="15.75" customHeight="1">
      <c r="A407" s="37"/>
      <c r="B407" s="37"/>
      <c r="D407" s="37"/>
      <c r="E407" s="34"/>
      <c r="F407" s="34"/>
      <c r="G407" s="34"/>
      <c r="H407" s="38"/>
      <c r="I407" s="38"/>
      <c r="J407" s="38"/>
      <c r="K407" s="38"/>
    </row>
    <row r="408" spans="1:11" ht="15.75" customHeight="1">
      <c r="A408" s="37"/>
      <c r="B408" s="37"/>
      <c r="D408" s="37"/>
      <c r="E408" s="34"/>
      <c r="F408" s="34"/>
      <c r="G408" s="34"/>
      <c r="H408" s="38"/>
      <c r="I408" s="38"/>
      <c r="J408" s="38"/>
      <c r="K408" s="38"/>
    </row>
    <row r="409" spans="1:11" ht="15.75" customHeight="1">
      <c r="A409" s="37"/>
      <c r="B409" s="37"/>
      <c r="D409" s="37"/>
      <c r="E409" s="34"/>
      <c r="F409" s="34"/>
      <c r="G409" s="34"/>
      <c r="H409" s="38"/>
      <c r="I409" s="38"/>
      <c r="J409" s="38"/>
      <c r="K409" s="38"/>
    </row>
    <row r="410" spans="1:11" ht="15.75" customHeight="1">
      <c r="A410" s="37"/>
      <c r="B410" s="37"/>
      <c r="D410" s="37"/>
      <c r="E410" s="34"/>
      <c r="F410" s="34"/>
      <c r="G410" s="34"/>
      <c r="H410" s="38"/>
      <c r="I410" s="38"/>
      <c r="J410" s="38"/>
      <c r="K410" s="38"/>
    </row>
    <row r="411" spans="1:11" ht="15.75" customHeight="1">
      <c r="A411" s="37"/>
      <c r="B411" s="37"/>
      <c r="D411" s="37"/>
      <c r="E411" s="34"/>
      <c r="F411" s="34"/>
      <c r="G411" s="34"/>
      <c r="H411" s="38"/>
      <c r="I411" s="38"/>
      <c r="J411" s="38"/>
      <c r="K411" s="38"/>
    </row>
    <row r="412" spans="1:11" ht="15.75" customHeight="1">
      <c r="A412" s="37"/>
      <c r="B412" s="37"/>
      <c r="D412" s="37"/>
      <c r="E412" s="34"/>
      <c r="F412" s="34"/>
      <c r="G412" s="34"/>
      <c r="H412" s="38"/>
      <c r="I412" s="38"/>
      <c r="J412" s="38"/>
      <c r="K412" s="38"/>
    </row>
    <row r="413" spans="1:11" ht="15.75" customHeight="1">
      <c r="A413" s="37"/>
      <c r="B413" s="37"/>
      <c r="D413" s="37"/>
      <c r="E413" s="34"/>
      <c r="F413" s="34"/>
      <c r="G413" s="34"/>
      <c r="H413" s="38"/>
      <c r="I413" s="38"/>
      <c r="J413" s="38"/>
      <c r="K413" s="38"/>
    </row>
    <row r="414" spans="1:11" ht="15.75" customHeight="1">
      <c r="A414" s="37"/>
      <c r="B414" s="37"/>
      <c r="D414" s="37"/>
      <c r="E414" s="34"/>
      <c r="F414" s="34"/>
      <c r="G414" s="34"/>
      <c r="H414" s="38"/>
      <c r="I414" s="38"/>
      <c r="J414" s="38"/>
      <c r="K414" s="38"/>
    </row>
    <row r="415" spans="1:11" ht="15.75" customHeight="1">
      <c r="A415" s="37"/>
      <c r="B415" s="37"/>
      <c r="D415" s="37"/>
      <c r="E415" s="34"/>
      <c r="F415" s="34"/>
      <c r="G415" s="34"/>
      <c r="H415" s="38"/>
      <c r="I415" s="38"/>
      <c r="J415" s="38"/>
      <c r="K415" s="38"/>
    </row>
    <row r="416" spans="1:11" ht="15.75" customHeight="1">
      <c r="A416" s="37"/>
      <c r="B416" s="37"/>
      <c r="D416" s="37"/>
      <c r="E416" s="34"/>
      <c r="F416" s="34"/>
      <c r="G416" s="34"/>
      <c r="H416" s="38"/>
      <c r="I416" s="38"/>
      <c r="J416" s="38"/>
      <c r="K416" s="38"/>
    </row>
    <row r="417" spans="1:11" ht="15.75" customHeight="1">
      <c r="A417" s="37"/>
      <c r="B417" s="37"/>
      <c r="D417" s="37"/>
      <c r="E417" s="34"/>
      <c r="F417" s="34"/>
      <c r="G417" s="34"/>
      <c r="H417" s="38"/>
      <c r="I417" s="38"/>
      <c r="J417" s="38"/>
      <c r="K417" s="38"/>
    </row>
    <row r="418" spans="1:11" ht="15.75" customHeight="1">
      <c r="A418" s="37"/>
      <c r="B418" s="37"/>
      <c r="D418" s="37"/>
      <c r="E418" s="34"/>
      <c r="F418" s="34"/>
      <c r="G418" s="34"/>
      <c r="H418" s="38"/>
      <c r="I418" s="38"/>
      <c r="J418" s="38"/>
      <c r="K418" s="38"/>
    </row>
    <row r="419" spans="1:11" ht="15.75" customHeight="1">
      <c r="A419" s="37"/>
      <c r="B419" s="37"/>
      <c r="D419" s="37"/>
      <c r="E419" s="34"/>
      <c r="F419" s="34"/>
      <c r="G419" s="34"/>
      <c r="H419" s="38"/>
      <c r="I419" s="38"/>
      <c r="J419" s="38"/>
      <c r="K419" s="38"/>
    </row>
    <row r="420" spans="1:11" ht="15.75" customHeight="1">
      <c r="A420" s="37"/>
      <c r="B420" s="37"/>
      <c r="D420" s="37"/>
      <c r="E420" s="34"/>
      <c r="F420" s="34"/>
      <c r="G420" s="34"/>
      <c r="H420" s="38"/>
      <c r="I420" s="38"/>
      <c r="J420" s="38"/>
      <c r="K420" s="38"/>
    </row>
    <row r="421" spans="1:11" ht="15.75" customHeight="1">
      <c r="A421" s="37"/>
      <c r="B421" s="37"/>
      <c r="D421" s="37"/>
      <c r="E421" s="34"/>
      <c r="F421" s="34"/>
      <c r="G421" s="34"/>
      <c r="H421" s="38"/>
      <c r="I421" s="38"/>
      <c r="J421" s="38"/>
      <c r="K421" s="38"/>
    </row>
    <row r="422" spans="1:11" ht="15.75" customHeight="1">
      <c r="A422" s="37"/>
      <c r="B422" s="37"/>
      <c r="D422" s="37"/>
      <c r="E422" s="34"/>
      <c r="F422" s="34"/>
      <c r="G422" s="34"/>
      <c r="H422" s="38"/>
      <c r="I422" s="38"/>
      <c r="J422" s="38"/>
      <c r="K422" s="38"/>
    </row>
    <row r="423" spans="1:11" ht="15.75" customHeight="1">
      <c r="A423" s="37"/>
      <c r="B423" s="37"/>
      <c r="D423" s="37"/>
      <c r="E423" s="34"/>
      <c r="F423" s="34"/>
      <c r="G423" s="34"/>
      <c r="H423" s="38"/>
      <c r="I423" s="38"/>
      <c r="J423" s="38"/>
      <c r="K423" s="38"/>
    </row>
    <row r="424" spans="1:11" ht="15.75" customHeight="1">
      <c r="A424" s="37"/>
      <c r="B424" s="37"/>
      <c r="D424" s="37"/>
      <c r="E424" s="34"/>
      <c r="F424" s="34"/>
      <c r="G424" s="34"/>
      <c r="H424" s="38"/>
      <c r="I424" s="38"/>
      <c r="J424" s="38"/>
      <c r="K424" s="38"/>
    </row>
    <row r="425" spans="1:11" ht="15.75" customHeight="1">
      <c r="A425" s="37"/>
      <c r="B425" s="37"/>
      <c r="D425" s="37"/>
      <c r="E425" s="34"/>
      <c r="F425" s="34"/>
      <c r="G425" s="34"/>
      <c r="H425" s="38"/>
      <c r="I425" s="38"/>
      <c r="J425" s="38"/>
      <c r="K425" s="38"/>
    </row>
    <row r="426" spans="1:11" ht="15.75" customHeight="1">
      <c r="A426" s="37"/>
      <c r="B426" s="37"/>
      <c r="D426" s="37"/>
      <c r="E426" s="34"/>
      <c r="F426" s="34"/>
      <c r="G426" s="34"/>
      <c r="H426" s="38"/>
      <c r="I426" s="38"/>
      <c r="J426" s="38"/>
      <c r="K426" s="38"/>
    </row>
    <row r="427" spans="1:11" ht="15.75" customHeight="1">
      <c r="A427" s="37"/>
      <c r="B427" s="37"/>
      <c r="D427" s="37"/>
      <c r="E427" s="34"/>
      <c r="F427" s="34"/>
      <c r="G427" s="34"/>
      <c r="H427" s="38"/>
      <c r="I427" s="38"/>
      <c r="J427" s="38"/>
      <c r="K427" s="38"/>
    </row>
    <row r="428" spans="1:11" ht="15.75" customHeight="1">
      <c r="A428" s="37"/>
      <c r="B428" s="37"/>
      <c r="D428" s="37"/>
      <c r="E428" s="34"/>
      <c r="F428" s="34"/>
      <c r="G428" s="34"/>
      <c r="H428" s="38"/>
      <c r="I428" s="38"/>
      <c r="J428" s="38"/>
      <c r="K428" s="38"/>
    </row>
    <row r="429" spans="1:11" ht="15.75" customHeight="1">
      <c r="A429" s="37"/>
      <c r="B429" s="37"/>
      <c r="D429" s="37"/>
      <c r="E429" s="34"/>
      <c r="F429" s="34"/>
      <c r="G429" s="34"/>
      <c r="H429" s="38"/>
      <c r="I429" s="38"/>
      <c r="J429" s="38"/>
      <c r="K429" s="38"/>
    </row>
    <row r="430" spans="1:11" ht="15.75" customHeight="1">
      <c r="A430" s="37"/>
      <c r="B430" s="37"/>
      <c r="D430" s="37"/>
      <c r="E430" s="34"/>
      <c r="F430" s="34"/>
      <c r="G430" s="34"/>
      <c r="H430" s="38"/>
      <c r="I430" s="38"/>
      <c r="J430" s="38"/>
      <c r="K430" s="38"/>
    </row>
    <row r="431" spans="1:11" ht="15.75" customHeight="1">
      <c r="A431" s="37"/>
      <c r="B431" s="37"/>
      <c r="D431" s="37"/>
      <c r="E431" s="34"/>
      <c r="F431" s="34"/>
      <c r="G431" s="34"/>
      <c r="H431" s="38"/>
      <c r="I431" s="38"/>
      <c r="J431" s="38"/>
      <c r="K431" s="38"/>
    </row>
    <row r="432" spans="1:11" ht="15.75" customHeight="1">
      <c r="A432" s="37"/>
      <c r="B432" s="37"/>
      <c r="D432" s="37"/>
      <c r="E432" s="34"/>
      <c r="F432" s="34"/>
      <c r="G432" s="34"/>
      <c r="H432" s="38"/>
      <c r="I432" s="38"/>
      <c r="J432" s="38"/>
      <c r="K432" s="38"/>
    </row>
    <row r="433" spans="1:11" ht="15.75" customHeight="1">
      <c r="A433" s="37"/>
      <c r="B433" s="37"/>
      <c r="D433" s="37"/>
      <c r="E433" s="34"/>
      <c r="F433" s="34"/>
      <c r="G433" s="34"/>
      <c r="H433" s="38"/>
      <c r="I433" s="38"/>
      <c r="J433" s="38"/>
      <c r="K433" s="38"/>
    </row>
    <row r="434" spans="1:11" ht="15.75" customHeight="1">
      <c r="A434" s="37"/>
      <c r="B434" s="37"/>
      <c r="D434" s="37"/>
      <c r="E434" s="34"/>
      <c r="F434" s="34"/>
      <c r="G434" s="34"/>
      <c r="H434" s="38"/>
      <c r="I434" s="38"/>
      <c r="J434" s="38"/>
      <c r="K434" s="38"/>
    </row>
    <row r="435" spans="1:11" ht="15.75" customHeight="1">
      <c r="A435" s="37"/>
      <c r="B435" s="37"/>
      <c r="D435" s="37"/>
      <c r="E435" s="34"/>
      <c r="F435" s="34"/>
      <c r="G435" s="34"/>
      <c r="H435" s="38"/>
      <c r="I435" s="38"/>
      <c r="J435" s="38"/>
      <c r="K435" s="38"/>
    </row>
    <row r="436" spans="1:11" ht="15.75" customHeight="1">
      <c r="A436" s="37"/>
      <c r="B436" s="37"/>
      <c r="D436" s="37"/>
      <c r="E436" s="34"/>
      <c r="F436" s="34"/>
      <c r="G436" s="34"/>
      <c r="H436" s="38"/>
      <c r="I436" s="38"/>
      <c r="J436" s="38"/>
      <c r="K436" s="38"/>
    </row>
    <row r="437" spans="1:11" ht="15.75" customHeight="1">
      <c r="A437" s="37"/>
      <c r="B437" s="37"/>
      <c r="D437" s="37"/>
      <c r="E437" s="34"/>
      <c r="F437" s="34"/>
      <c r="G437" s="34"/>
      <c r="H437" s="38"/>
      <c r="I437" s="38"/>
      <c r="J437" s="38"/>
      <c r="K437" s="38"/>
    </row>
    <row r="438" spans="1:11" ht="15.75" customHeight="1">
      <c r="A438" s="37"/>
      <c r="B438" s="37"/>
      <c r="D438" s="37"/>
      <c r="E438" s="34"/>
      <c r="F438" s="34"/>
      <c r="G438" s="34"/>
      <c r="H438" s="38"/>
      <c r="I438" s="38"/>
      <c r="J438" s="38"/>
      <c r="K438" s="38"/>
    </row>
    <row r="439" spans="1:11" ht="15.75" customHeight="1">
      <c r="A439" s="37"/>
      <c r="B439" s="37"/>
      <c r="D439" s="37"/>
      <c r="E439" s="34"/>
      <c r="F439" s="34"/>
      <c r="G439" s="34"/>
      <c r="H439" s="38"/>
      <c r="I439" s="38"/>
      <c r="J439" s="38"/>
      <c r="K439" s="38"/>
    </row>
    <row r="440" spans="1:11" ht="15.75" customHeight="1">
      <c r="A440" s="37"/>
      <c r="B440" s="37"/>
      <c r="D440" s="37"/>
      <c r="E440" s="34"/>
      <c r="F440" s="34"/>
      <c r="G440" s="34"/>
      <c r="H440" s="38"/>
      <c r="I440" s="38"/>
      <c r="J440" s="38"/>
      <c r="K440" s="38"/>
    </row>
    <row r="441" spans="1:11" ht="15.75" customHeight="1">
      <c r="A441" s="37"/>
      <c r="B441" s="37"/>
      <c r="D441" s="37"/>
      <c r="E441" s="34"/>
      <c r="F441" s="34"/>
      <c r="G441" s="34"/>
      <c r="H441" s="38"/>
      <c r="I441" s="38"/>
      <c r="J441" s="38"/>
      <c r="K441" s="38"/>
    </row>
    <row r="442" spans="1:11" ht="15.75" customHeight="1">
      <c r="A442" s="37"/>
      <c r="B442" s="37"/>
      <c r="D442" s="37"/>
      <c r="E442" s="34"/>
      <c r="F442" s="34"/>
      <c r="G442" s="34"/>
      <c r="H442" s="38"/>
      <c r="I442" s="38"/>
      <c r="J442" s="38"/>
      <c r="K442" s="38"/>
    </row>
    <row r="443" spans="1:11" ht="15.75" customHeight="1">
      <c r="A443" s="37"/>
      <c r="B443" s="37"/>
      <c r="D443" s="37"/>
      <c r="E443" s="34"/>
      <c r="F443" s="34"/>
      <c r="G443" s="34"/>
      <c r="H443" s="38"/>
      <c r="I443" s="38"/>
      <c r="J443" s="38"/>
      <c r="K443" s="38"/>
    </row>
    <row r="444" spans="1:11" ht="15.75" customHeight="1">
      <c r="A444" s="37"/>
      <c r="B444" s="37"/>
      <c r="D444" s="37"/>
      <c r="E444" s="34"/>
      <c r="F444" s="34"/>
      <c r="G444" s="34"/>
      <c r="H444" s="38"/>
      <c r="I444" s="38"/>
      <c r="J444" s="38"/>
      <c r="K444" s="38"/>
    </row>
    <row r="445" spans="1:11" ht="15.75" customHeight="1">
      <c r="A445" s="37"/>
      <c r="B445" s="37"/>
      <c r="D445" s="37"/>
      <c r="E445" s="34"/>
      <c r="F445" s="34"/>
      <c r="G445" s="34"/>
      <c r="H445" s="38"/>
      <c r="I445" s="38"/>
      <c r="J445" s="38"/>
      <c r="K445" s="38"/>
    </row>
    <row r="446" spans="1:11" ht="15.75" customHeight="1">
      <c r="A446" s="37"/>
      <c r="B446" s="37"/>
      <c r="D446" s="37"/>
      <c r="E446" s="34"/>
      <c r="F446" s="34"/>
      <c r="G446" s="34"/>
      <c r="H446" s="38"/>
      <c r="I446" s="38"/>
      <c r="J446" s="38"/>
      <c r="K446" s="38"/>
    </row>
    <row r="447" spans="1:11" ht="15.75" customHeight="1">
      <c r="A447" s="37"/>
      <c r="B447" s="37"/>
      <c r="D447" s="37"/>
      <c r="E447" s="34"/>
      <c r="F447" s="34"/>
      <c r="G447" s="34"/>
      <c r="H447" s="38"/>
      <c r="I447" s="38"/>
      <c r="J447" s="38"/>
      <c r="K447" s="38"/>
    </row>
    <row r="448" spans="1:11" ht="15.75" customHeight="1">
      <c r="A448" s="37"/>
      <c r="B448" s="37"/>
      <c r="D448" s="37"/>
      <c r="E448" s="34"/>
      <c r="F448" s="34"/>
      <c r="G448" s="34"/>
      <c r="H448" s="38"/>
      <c r="I448" s="38"/>
      <c r="J448" s="38"/>
      <c r="K448" s="38"/>
    </row>
    <row r="449" spans="1:11" ht="15.75" customHeight="1">
      <c r="A449" s="37"/>
      <c r="B449" s="37"/>
      <c r="D449" s="37"/>
      <c r="E449" s="34"/>
      <c r="F449" s="34"/>
      <c r="G449" s="34"/>
      <c r="H449" s="38"/>
      <c r="I449" s="38"/>
      <c r="J449" s="38"/>
      <c r="K449" s="38"/>
    </row>
    <row r="450" spans="1:11" ht="15.75" customHeight="1">
      <c r="A450" s="37"/>
      <c r="B450" s="37"/>
      <c r="D450" s="37"/>
      <c r="E450" s="34"/>
      <c r="F450" s="34"/>
      <c r="G450" s="34"/>
      <c r="H450" s="38"/>
      <c r="I450" s="38"/>
      <c r="J450" s="38"/>
      <c r="K450" s="38"/>
    </row>
    <row r="451" spans="1:11" ht="15.75" customHeight="1">
      <c r="A451" s="37"/>
      <c r="B451" s="37"/>
      <c r="D451" s="37"/>
      <c r="E451" s="34"/>
      <c r="F451" s="34"/>
      <c r="G451" s="34"/>
      <c r="H451" s="38"/>
      <c r="I451" s="38"/>
      <c r="J451" s="38"/>
      <c r="K451" s="38"/>
    </row>
    <row r="452" spans="1:11" ht="15.75" customHeight="1">
      <c r="A452" s="37"/>
      <c r="B452" s="37"/>
      <c r="D452" s="37"/>
      <c r="E452" s="34"/>
      <c r="F452" s="34"/>
      <c r="G452" s="34"/>
      <c r="H452" s="38"/>
      <c r="I452" s="38"/>
      <c r="J452" s="38"/>
      <c r="K452" s="38"/>
    </row>
    <row r="453" spans="1:11" ht="15.75" customHeight="1">
      <c r="A453" s="37"/>
      <c r="B453" s="37"/>
      <c r="D453" s="37"/>
      <c r="E453" s="34"/>
      <c r="F453" s="34"/>
      <c r="G453" s="34"/>
      <c r="H453" s="38"/>
      <c r="I453" s="38"/>
      <c r="J453" s="38"/>
      <c r="K453" s="38"/>
    </row>
    <row r="454" spans="1:11" ht="15.75" customHeight="1">
      <c r="A454" s="37"/>
      <c r="B454" s="37"/>
      <c r="D454" s="37"/>
      <c r="E454" s="34"/>
      <c r="F454" s="34"/>
      <c r="G454" s="34"/>
      <c r="H454" s="38"/>
      <c r="I454" s="38"/>
      <c r="J454" s="38"/>
      <c r="K454" s="38"/>
    </row>
    <row r="455" spans="1:11" ht="15.75" customHeight="1">
      <c r="A455" s="37"/>
      <c r="B455" s="37"/>
      <c r="D455" s="37"/>
      <c r="E455" s="34"/>
      <c r="F455" s="34"/>
      <c r="G455" s="34"/>
      <c r="H455" s="38"/>
      <c r="I455" s="38"/>
      <c r="J455" s="38"/>
      <c r="K455" s="38"/>
    </row>
    <row r="456" spans="1:11" ht="15.75" customHeight="1">
      <c r="A456" s="37"/>
      <c r="B456" s="37"/>
      <c r="D456" s="37"/>
      <c r="E456" s="34"/>
      <c r="F456" s="34"/>
      <c r="G456" s="34"/>
      <c r="H456" s="38"/>
      <c r="I456" s="38"/>
      <c r="J456" s="38"/>
      <c r="K456" s="38"/>
    </row>
    <row r="457" spans="1:11" ht="15.75" customHeight="1">
      <c r="A457" s="37"/>
      <c r="B457" s="37"/>
      <c r="D457" s="37"/>
      <c r="E457" s="34"/>
      <c r="F457" s="34"/>
      <c r="G457" s="34"/>
      <c r="H457" s="38"/>
      <c r="I457" s="38"/>
      <c r="J457" s="38"/>
      <c r="K457" s="38"/>
    </row>
    <row r="458" spans="1:11" ht="15.75" customHeight="1">
      <c r="A458" s="37"/>
      <c r="B458" s="37"/>
      <c r="D458" s="37"/>
      <c r="E458" s="34"/>
      <c r="F458" s="34"/>
      <c r="G458" s="34"/>
      <c r="H458" s="38"/>
      <c r="I458" s="38"/>
      <c r="J458" s="38"/>
      <c r="K458" s="38"/>
    </row>
    <row r="459" spans="1:11" ht="15.75" customHeight="1">
      <c r="A459" s="37"/>
      <c r="B459" s="37"/>
      <c r="D459" s="37"/>
      <c r="E459" s="34"/>
      <c r="F459" s="34"/>
      <c r="G459" s="34"/>
      <c r="H459" s="38"/>
      <c r="I459" s="38"/>
      <c r="J459" s="38"/>
      <c r="K459" s="38"/>
    </row>
    <row r="460" spans="1:11" ht="15.75" customHeight="1">
      <c r="A460" s="37"/>
      <c r="B460" s="37"/>
      <c r="D460" s="37"/>
      <c r="E460" s="34"/>
      <c r="F460" s="34"/>
      <c r="G460" s="34"/>
      <c r="H460" s="38"/>
      <c r="I460" s="38"/>
      <c r="J460" s="38"/>
      <c r="K460" s="38"/>
    </row>
    <row r="461" spans="1:11" ht="15.75" customHeight="1">
      <c r="A461" s="37"/>
      <c r="B461" s="37"/>
      <c r="D461" s="37"/>
      <c r="E461" s="34"/>
      <c r="F461" s="34"/>
      <c r="G461" s="34"/>
      <c r="H461" s="38"/>
      <c r="I461" s="38"/>
      <c r="J461" s="38"/>
      <c r="K461" s="38"/>
    </row>
    <row r="462" spans="1:11" ht="15.75" customHeight="1">
      <c r="A462" s="37"/>
      <c r="B462" s="37"/>
      <c r="D462" s="37"/>
      <c r="E462" s="34"/>
      <c r="F462" s="34"/>
      <c r="G462" s="34"/>
      <c r="H462" s="38"/>
      <c r="I462" s="38"/>
      <c r="J462" s="38"/>
      <c r="K462" s="38"/>
    </row>
    <row r="463" spans="1:11" ht="15.75" customHeight="1">
      <c r="A463" s="37"/>
      <c r="B463" s="37"/>
      <c r="D463" s="37"/>
      <c r="E463" s="34"/>
      <c r="F463" s="34"/>
      <c r="G463" s="34"/>
      <c r="H463" s="38"/>
      <c r="I463" s="38"/>
      <c r="J463" s="38"/>
      <c r="K463" s="38"/>
    </row>
    <row r="464" spans="1:11" ht="15.75" customHeight="1">
      <c r="A464" s="37"/>
      <c r="B464" s="37"/>
      <c r="D464" s="37"/>
      <c r="E464" s="34"/>
      <c r="F464" s="34"/>
      <c r="G464" s="34"/>
      <c r="H464" s="38"/>
      <c r="I464" s="38"/>
      <c r="J464" s="38"/>
      <c r="K464" s="38"/>
    </row>
    <row r="465" spans="1:11" ht="15.75" customHeight="1">
      <c r="A465" s="37"/>
      <c r="B465" s="37"/>
      <c r="D465" s="37"/>
      <c r="E465" s="34"/>
      <c r="F465" s="34"/>
      <c r="G465" s="34"/>
      <c r="H465" s="38"/>
      <c r="I465" s="38"/>
      <c r="J465" s="38"/>
      <c r="K465" s="38"/>
    </row>
    <row r="466" spans="1:11" ht="15.75" customHeight="1">
      <c r="A466" s="37"/>
      <c r="B466" s="37"/>
      <c r="D466" s="37"/>
      <c r="E466" s="34"/>
      <c r="F466" s="34"/>
      <c r="G466" s="34"/>
      <c r="H466" s="38"/>
      <c r="I466" s="38"/>
      <c r="J466" s="38"/>
      <c r="K466" s="38"/>
    </row>
    <row r="467" spans="1:11" ht="15.75" customHeight="1">
      <c r="A467" s="37"/>
      <c r="B467" s="37"/>
      <c r="D467" s="37"/>
      <c r="E467" s="34"/>
      <c r="F467" s="34"/>
      <c r="G467" s="34"/>
      <c r="H467" s="38"/>
      <c r="I467" s="38"/>
      <c r="J467" s="38"/>
      <c r="K467" s="38"/>
    </row>
    <row r="468" spans="1:11" ht="15.75" customHeight="1">
      <c r="A468" s="37"/>
      <c r="B468" s="37"/>
      <c r="D468" s="37"/>
      <c r="E468" s="34"/>
      <c r="F468" s="34"/>
      <c r="G468" s="34"/>
      <c r="H468" s="38"/>
      <c r="I468" s="38"/>
      <c r="J468" s="38"/>
      <c r="K468" s="38"/>
    </row>
    <row r="469" spans="1:11" ht="15.75" customHeight="1">
      <c r="A469" s="37"/>
      <c r="B469" s="37"/>
      <c r="D469" s="37"/>
      <c r="E469" s="34"/>
      <c r="F469" s="34"/>
      <c r="G469" s="34"/>
      <c r="H469" s="38"/>
      <c r="I469" s="38"/>
      <c r="J469" s="38"/>
      <c r="K469" s="38"/>
    </row>
    <row r="470" spans="1:11" ht="15.75" customHeight="1">
      <c r="A470" s="37"/>
      <c r="B470" s="37"/>
      <c r="D470" s="37"/>
      <c r="E470" s="34"/>
      <c r="F470" s="34"/>
      <c r="G470" s="34"/>
      <c r="H470" s="38"/>
      <c r="I470" s="38"/>
      <c r="J470" s="38"/>
      <c r="K470" s="38"/>
    </row>
    <row r="471" spans="1:11" ht="15.75" customHeight="1">
      <c r="A471" s="37"/>
      <c r="B471" s="37"/>
      <c r="D471" s="37"/>
      <c r="E471" s="34"/>
      <c r="F471" s="34"/>
      <c r="G471" s="34"/>
      <c r="H471" s="38"/>
      <c r="I471" s="38"/>
      <c r="J471" s="38"/>
      <c r="K471" s="38"/>
    </row>
    <row r="472" spans="1:11" ht="15.75" customHeight="1">
      <c r="A472" s="37"/>
      <c r="B472" s="37"/>
      <c r="D472" s="37"/>
      <c r="E472" s="34"/>
      <c r="F472" s="34"/>
      <c r="G472" s="34"/>
      <c r="H472" s="38"/>
      <c r="I472" s="38"/>
      <c r="J472" s="38"/>
      <c r="K472" s="38"/>
    </row>
    <row r="473" spans="1:11" ht="15.75" customHeight="1">
      <c r="A473" s="37"/>
      <c r="B473" s="37"/>
      <c r="D473" s="37"/>
      <c r="E473" s="34"/>
      <c r="F473" s="34"/>
      <c r="G473" s="34"/>
      <c r="H473" s="38"/>
      <c r="I473" s="38"/>
      <c r="J473" s="38"/>
      <c r="K473" s="38"/>
    </row>
    <row r="474" spans="1:11" ht="15.75" customHeight="1">
      <c r="A474" s="37"/>
      <c r="B474" s="37"/>
      <c r="D474" s="37"/>
      <c r="E474" s="34"/>
      <c r="F474" s="34"/>
      <c r="G474" s="34"/>
      <c r="H474" s="38"/>
      <c r="I474" s="38"/>
      <c r="J474" s="38"/>
      <c r="K474" s="38"/>
    </row>
    <row r="475" spans="1:11" ht="15.75" customHeight="1">
      <c r="A475" s="37"/>
      <c r="B475" s="37"/>
      <c r="D475" s="37"/>
      <c r="E475" s="34"/>
      <c r="F475" s="34"/>
      <c r="G475" s="34"/>
      <c r="H475" s="38"/>
      <c r="I475" s="38"/>
      <c r="J475" s="38"/>
      <c r="K475" s="38"/>
    </row>
    <row r="476" spans="1:11" ht="15.75" customHeight="1">
      <c r="A476" s="37"/>
      <c r="B476" s="37"/>
      <c r="D476" s="37"/>
      <c r="E476" s="34"/>
      <c r="F476" s="34"/>
      <c r="G476" s="34"/>
      <c r="H476" s="38"/>
      <c r="I476" s="38"/>
      <c r="J476" s="38"/>
      <c r="K476" s="38"/>
    </row>
    <row r="477" spans="1:11" ht="15.75" customHeight="1">
      <c r="A477" s="37"/>
      <c r="B477" s="37"/>
      <c r="D477" s="37"/>
      <c r="E477" s="34"/>
      <c r="F477" s="34"/>
      <c r="G477" s="34"/>
      <c r="H477" s="38"/>
      <c r="I477" s="38"/>
      <c r="J477" s="38"/>
      <c r="K477" s="38"/>
    </row>
    <row r="478" spans="1:11" ht="15.75" customHeight="1">
      <c r="A478" s="37"/>
      <c r="B478" s="37"/>
      <c r="D478" s="37"/>
      <c r="E478" s="34"/>
      <c r="F478" s="34"/>
      <c r="G478" s="34"/>
      <c r="H478" s="38"/>
      <c r="I478" s="38"/>
      <c r="J478" s="38"/>
      <c r="K478" s="38"/>
    </row>
    <row r="479" spans="1:11" ht="15.75" customHeight="1">
      <c r="A479" s="37"/>
      <c r="B479" s="37"/>
      <c r="D479" s="37"/>
      <c r="E479" s="34"/>
      <c r="F479" s="34"/>
      <c r="G479" s="34"/>
      <c r="H479" s="38"/>
      <c r="I479" s="38"/>
      <c r="J479" s="38"/>
      <c r="K479" s="38"/>
    </row>
    <row r="480" spans="1:11" ht="15.75" customHeight="1">
      <c r="A480" s="37"/>
      <c r="B480" s="37"/>
      <c r="D480" s="37"/>
      <c r="E480" s="34"/>
      <c r="F480" s="34"/>
      <c r="G480" s="34"/>
      <c r="H480" s="38"/>
      <c r="I480" s="38"/>
      <c r="J480" s="38"/>
      <c r="K480" s="38"/>
    </row>
    <row r="481" spans="1:11" ht="15.75" customHeight="1">
      <c r="A481" s="37"/>
      <c r="B481" s="37"/>
      <c r="D481" s="37"/>
      <c r="E481" s="34"/>
      <c r="F481" s="34"/>
      <c r="G481" s="34"/>
      <c r="H481" s="38"/>
      <c r="I481" s="38"/>
      <c r="J481" s="38"/>
      <c r="K481" s="38"/>
    </row>
    <row r="482" spans="1:11" ht="15.75" customHeight="1">
      <c r="A482" s="37"/>
      <c r="B482" s="37"/>
      <c r="D482" s="37"/>
      <c r="E482" s="34"/>
      <c r="F482" s="34"/>
      <c r="G482" s="34"/>
      <c r="H482" s="38"/>
      <c r="I482" s="38"/>
      <c r="J482" s="38"/>
      <c r="K482" s="38"/>
    </row>
    <row r="483" spans="1:11" ht="15.75" customHeight="1">
      <c r="A483" s="37"/>
      <c r="B483" s="37"/>
      <c r="D483" s="37"/>
      <c r="E483" s="34"/>
      <c r="F483" s="34"/>
      <c r="G483" s="34"/>
      <c r="H483" s="38"/>
      <c r="I483" s="38"/>
      <c r="J483" s="38"/>
      <c r="K483" s="38"/>
    </row>
    <row r="484" spans="1:11" ht="15.75" customHeight="1">
      <c r="A484" s="37"/>
      <c r="B484" s="37"/>
      <c r="D484" s="37"/>
      <c r="E484" s="34"/>
      <c r="F484" s="34"/>
      <c r="G484" s="34"/>
      <c r="H484" s="38"/>
      <c r="I484" s="38"/>
      <c r="J484" s="38"/>
      <c r="K484" s="38"/>
    </row>
    <row r="485" spans="1:11" ht="15.75" customHeight="1">
      <c r="A485" s="37"/>
      <c r="B485" s="37"/>
      <c r="D485" s="37"/>
      <c r="E485" s="34"/>
      <c r="F485" s="34"/>
      <c r="G485" s="34"/>
      <c r="H485" s="38"/>
      <c r="I485" s="38"/>
      <c r="J485" s="38"/>
      <c r="K485" s="38"/>
    </row>
    <row r="486" spans="1:11" ht="15.75" customHeight="1">
      <c r="A486" s="37"/>
      <c r="B486" s="37"/>
      <c r="D486" s="37"/>
      <c r="E486" s="34"/>
      <c r="F486" s="34"/>
      <c r="G486" s="34"/>
      <c r="H486" s="38"/>
      <c r="I486" s="38"/>
      <c r="J486" s="38"/>
      <c r="K486" s="38"/>
    </row>
    <row r="487" spans="1:11" ht="15.75" customHeight="1">
      <c r="A487" s="37"/>
      <c r="B487" s="37"/>
      <c r="D487" s="37"/>
      <c r="E487" s="34"/>
      <c r="F487" s="34"/>
      <c r="G487" s="34"/>
      <c r="H487" s="38"/>
      <c r="I487" s="38"/>
      <c r="J487" s="38"/>
      <c r="K487" s="38"/>
    </row>
    <row r="488" spans="1:11" ht="15.75" customHeight="1">
      <c r="A488" s="37"/>
      <c r="B488" s="37"/>
      <c r="D488" s="37"/>
      <c r="E488" s="34"/>
      <c r="F488" s="34"/>
      <c r="G488" s="34"/>
      <c r="H488" s="38"/>
      <c r="I488" s="38"/>
      <c r="J488" s="38"/>
      <c r="K488" s="38"/>
    </row>
    <row r="489" spans="1:11" ht="15.75" customHeight="1">
      <c r="A489" s="37"/>
      <c r="B489" s="37"/>
      <c r="D489" s="37"/>
      <c r="E489" s="34"/>
      <c r="F489" s="34"/>
      <c r="G489" s="34"/>
      <c r="H489" s="38"/>
      <c r="I489" s="38"/>
      <c r="J489" s="38"/>
      <c r="K489" s="38"/>
    </row>
    <row r="490" spans="1:11" ht="15.75" customHeight="1">
      <c r="A490" s="37"/>
      <c r="B490" s="37"/>
      <c r="D490" s="37"/>
      <c r="E490" s="34"/>
      <c r="F490" s="34"/>
      <c r="G490" s="34"/>
      <c r="H490" s="38"/>
      <c r="I490" s="38"/>
      <c r="J490" s="38"/>
      <c r="K490" s="38"/>
    </row>
    <row r="491" spans="1:11" ht="15.75" customHeight="1">
      <c r="A491" s="37"/>
      <c r="B491" s="37"/>
      <c r="D491" s="37"/>
      <c r="E491" s="34"/>
      <c r="F491" s="34"/>
      <c r="G491" s="34"/>
      <c r="H491" s="38"/>
      <c r="I491" s="38"/>
      <c r="J491" s="38"/>
      <c r="K491" s="38"/>
    </row>
    <row r="492" spans="1:11" ht="15.75" customHeight="1">
      <c r="A492" s="37"/>
      <c r="B492" s="37"/>
      <c r="D492" s="37"/>
      <c r="E492" s="34"/>
      <c r="F492" s="34"/>
      <c r="G492" s="34"/>
      <c r="H492" s="38"/>
      <c r="I492" s="38"/>
      <c r="J492" s="38"/>
      <c r="K492" s="38"/>
    </row>
    <row r="493" spans="1:11" ht="15.75" customHeight="1">
      <c r="A493" s="37"/>
      <c r="B493" s="37"/>
      <c r="D493" s="37"/>
      <c r="E493" s="34"/>
      <c r="F493" s="34"/>
      <c r="G493" s="34"/>
      <c r="H493" s="38"/>
      <c r="I493" s="38"/>
      <c r="J493" s="38"/>
      <c r="K493" s="38"/>
    </row>
    <row r="494" spans="1:11" ht="15.75" customHeight="1">
      <c r="A494" s="37"/>
      <c r="B494" s="37"/>
      <c r="D494" s="37"/>
      <c r="E494" s="34"/>
      <c r="F494" s="34"/>
      <c r="G494" s="34"/>
      <c r="H494" s="38"/>
      <c r="I494" s="38"/>
      <c r="J494" s="38"/>
      <c r="K494" s="38"/>
    </row>
    <row r="495" spans="1:11" ht="15.75" customHeight="1">
      <c r="A495" s="37"/>
      <c r="B495" s="37"/>
      <c r="D495" s="37"/>
      <c r="E495" s="34"/>
      <c r="F495" s="34"/>
      <c r="G495" s="34"/>
      <c r="H495" s="38"/>
      <c r="I495" s="38"/>
      <c r="J495" s="38"/>
      <c r="K495" s="38"/>
    </row>
    <row r="496" spans="1:11" ht="15.75" customHeight="1">
      <c r="A496" s="37"/>
      <c r="B496" s="37"/>
      <c r="D496" s="37"/>
      <c r="E496" s="34"/>
      <c r="F496" s="34"/>
      <c r="G496" s="34"/>
      <c r="H496" s="38"/>
      <c r="I496" s="38"/>
      <c r="J496" s="38"/>
      <c r="K496" s="38"/>
    </row>
    <row r="497" spans="1:11" ht="15.75" customHeight="1">
      <c r="A497" s="37"/>
      <c r="B497" s="37"/>
      <c r="D497" s="37"/>
      <c r="E497" s="34"/>
      <c r="F497" s="34"/>
      <c r="G497" s="34"/>
      <c r="H497" s="38"/>
      <c r="I497" s="38"/>
      <c r="J497" s="38"/>
      <c r="K497" s="38"/>
    </row>
    <row r="498" spans="1:11" ht="15.75" customHeight="1">
      <c r="A498" s="37"/>
      <c r="B498" s="37"/>
      <c r="D498" s="37"/>
      <c r="E498" s="34"/>
      <c r="F498" s="34"/>
      <c r="G498" s="34"/>
      <c r="H498" s="38"/>
      <c r="I498" s="38"/>
      <c r="J498" s="38"/>
      <c r="K498" s="38"/>
    </row>
    <row r="499" spans="1:11" ht="15.75" customHeight="1">
      <c r="A499" s="37"/>
      <c r="B499" s="37"/>
      <c r="D499" s="37"/>
      <c r="E499" s="34"/>
      <c r="F499" s="34"/>
      <c r="G499" s="34"/>
      <c r="H499" s="38"/>
      <c r="I499" s="38"/>
      <c r="J499" s="38"/>
      <c r="K499" s="38"/>
    </row>
    <row r="500" spans="1:11" ht="15.75" customHeight="1">
      <c r="A500" s="37"/>
      <c r="B500" s="37"/>
      <c r="D500" s="37"/>
      <c r="E500" s="34"/>
      <c r="F500" s="34"/>
      <c r="G500" s="34"/>
      <c r="H500" s="38"/>
      <c r="I500" s="38"/>
      <c r="J500" s="38"/>
      <c r="K500" s="38"/>
    </row>
    <row r="501" spans="1:11" ht="15.75" customHeight="1">
      <c r="A501" s="37"/>
      <c r="B501" s="37"/>
      <c r="D501" s="37"/>
      <c r="E501" s="34"/>
      <c r="F501" s="34"/>
      <c r="G501" s="34"/>
      <c r="H501" s="38"/>
      <c r="I501" s="38"/>
      <c r="J501" s="38"/>
      <c r="K501" s="38"/>
    </row>
    <row r="502" spans="1:11" ht="15.75" customHeight="1">
      <c r="A502" s="37"/>
      <c r="B502" s="37"/>
      <c r="D502" s="37"/>
      <c r="E502" s="34"/>
      <c r="F502" s="34"/>
      <c r="G502" s="34"/>
      <c r="H502" s="38"/>
      <c r="I502" s="38"/>
      <c r="J502" s="38"/>
      <c r="K502" s="38"/>
    </row>
    <row r="503" spans="1:11" ht="15.75" customHeight="1">
      <c r="A503" s="37"/>
      <c r="B503" s="37"/>
      <c r="D503" s="37"/>
      <c r="E503" s="34"/>
      <c r="F503" s="34"/>
      <c r="G503" s="34"/>
      <c r="H503" s="38"/>
      <c r="I503" s="38"/>
      <c r="J503" s="38"/>
      <c r="K503" s="38"/>
    </row>
    <row r="504" spans="1:11" ht="15.75" customHeight="1">
      <c r="A504" s="37"/>
      <c r="B504" s="37"/>
      <c r="D504" s="37"/>
      <c r="E504" s="34"/>
      <c r="F504" s="34"/>
      <c r="G504" s="34"/>
      <c r="H504" s="38"/>
      <c r="I504" s="38"/>
      <c r="J504" s="38"/>
      <c r="K504" s="38"/>
    </row>
    <row r="505" spans="1:11" ht="15.75" customHeight="1">
      <c r="A505" s="37"/>
      <c r="B505" s="37"/>
      <c r="D505" s="37"/>
      <c r="E505" s="34"/>
      <c r="F505" s="34"/>
      <c r="G505" s="34"/>
      <c r="H505" s="38"/>
      <c r="I505" s="38"/>
      <c r="J505" s="38"/>
      <c r="K505" s="38"/>
    </row>
    <row r="506" spans="1:11" ht="15.75" customHeight="1">
      <c r="A506" s="37"/>
      <c r="B506" s="37"/>
      <c r="D506" s="37"/>
      <c r="E506" s="34"/>
      <c r="F506" s="34"/>
      <c r="G506" s="34"/>
      <c r="H506" s="38"/>
      <c r="I506" s="38"/>
      <c r="J506" s="38"/>
      <c r="K506" s="38"/>
    </row>
    <row r="507" spans="1:11" ht="15.75" customHeight="1">
      <c r="A507" s="37"/>
      <c r="B507" s="37"/>
      <c r="D507" s="37"/>
      <c r="E507" s="34"/>
      <c r="F507" s="34"/>
      <c r="G507" s="34"/>
      <c r="H507" s="38"/>
      <c r="I507" s="38"/>
      <c r="J507" s="38"/>
      <c r="K507" s="38"/>
    </row>
    <row r="508" spans="1:11" ht="15.75" customHeight="1">
      <c r="A508" s="37"/>
      <c r="B508" s="37"/>
      <c r="D508" s="37"/>
      <c r="E508" s="34"/>
      <c r="F508" s="34"/>
      <c r="G508" s="34"/>
      <c r="H508" s="38"/>
      <c r="I508" s="38"/>
      <c r="J508" s="38"/>
      <c r="K508" s="38"/>
    </row>
    <row r="509" spans="1:11" ht="15.75" customHeight="1">
      <c r="A509" s="37"/>
      <c r="B509" s="37"/>
      <c r="D509" s="37"/>
      <c r="E509" s="34"/>
      <c r="F509" s="34"/>
      <c r="G509" s="34"/>
      <c r="H509" s="38"/>
      <c r="I509" s="38"/>
      <c r="J509" s="38"/>
      <c r="K509" s="38"/>
    </row>
    <row r="510" spans="1:11" ht="15.75" customHeight="1">
      <c r="A510" s="37"/>
      <c r="B510" s="37"/>
      <c r="D510" s="37"/>
      <c r="E510" s="34"/>
      <c r="F510" s="34"/>
      <c r="G510" s="34"/>
      <c r="H510" s="38"/>
      <c r="I510" s="38"/>
      <c r="J510" s="38"/>
      <c r="K510" s="38"/>
    </row>
    <row r="511" spans="1:11" ht="15.75" customHeight="1">
      <c r="A511" s="37"/>
      <c r="B511" s="37"/>
      <c r="D511" s="37"/>
      <c r="E511" s="34"/>
      <c r="F511" s="34"/>
      <c r="G511" s="34"/>
      <c r="H511" s="38"/>
      <c r="I511" s="38"/>
      <c r="J511" s="38"/>
      <c r="K511" s="38"/>
    </row>
    <row r="512" spans="1:11" ht="15.75" customHeight="1">
      <c r="A512" s="37"/>
      <c r="B512" s="37"/>
      <c r="D512" s="37"/>
      <c r="E512" s="34"/>
      <c r="F512" s="34"/>
      <c r="G512" s="34"/>
      <c r="H512" s="38"/>
      <c r="I512" s="38"/>
      <c r="J512" s="38"/>
      <c r="K512" s="38"/>
    </row>
    <row r="513" spans="1:11" ht="15.75" customHeight="1">
      <c r="A513" s="37"/>
      <c r="B513" s="37"/>
      <c r="D513" s="37"/>
      <c r="E513" s="34"/>
      <c r="F513" s="34"/>
      <c r="G513" s="34"/>
      <c r="H513" s="38"/>
      <c r="I513" s="38"/>
      <c r="J513" s="38"/>
      <c r="K513" s="38"/>
    </row>
    <row r="514" spans="1:11" ht="15.75" customHeight="1">
      <c r="A514" s="37"/>
      <c r="B514" s="37"/>
      <c r="D514" s="37"/>
      <c r="E514" s="34"/>
      <c r="F514" s="34"/>
      <c r="G514" s="34"/>
      <c r="H514" s="38"/>
      <c r="I514" s="38"/>
      <c r="J514" s="38"/>
      <c r="K514" s="38"/>
    </row>
    <row r="515" spans="1:11" ht="15.75" customHeight="1">
      <c r="A515" s="37"/>
      <c r="B515" s="37"/>
      <c r="D515" s="37"/>
      <c r="E515" s="34"/>
      <c r="F515" s="34"/>
      <c r="G515" s="34"/>
      <c r="H515" s="38"/>
      <c r="I515" s="38"/>
      <c r="J515" s="38"/>
      <c r="K515" s="38"/>
    </row>
    <row r="516" spans="1:11" ht="15.75" customHeight="1">
      <c r="A516" s="37"/>
      <c r="B516" s="37"/>
      <c r="D516" s="37"/>
      <c r="E516" s="34"/>
      <c r="F516" s="34"/>
      <c r="G516" s="34"/>
      <c r="H516" s="38"/>
      <c r="I516" s="38"/>
      <c r="J516" s="38"/>
      <c r="K516" s="38"/>
    </row>
    <row r="517" spans="1:11" ht="15.75" customHeight="1">
      <c r="A517" s="37"/>
      <c r="B517" s="37"/>
      <c r="D517" s="37"/>
      <c r="E517" s="34"/>
      <c r="F517" s="34"/>
      <c r="G517" s="34"/>
      <c r="H517" s="38"/>
      <c r="I517" s="38"/>
      <c r="J517" s="38"/>
      <c r="K517" s="38"/>
    </row>
    <row r="518" spans="1:11" ht="15.75" customHeight="1">
      <c r="A518" s="37"/>
      <c r="B518" s="37"/>
      <c r="D518" s="37"/>
      <c r="E518" s="34"/>
      <c r="F518" s="34"/>
      <c r="G518" s="34"/>
      <c r="H518" s="38"/>
      <c r="I518" s="38"/>
      <c r="J518" s="38"/>
      <c r="K518" s="38"/>
    </row>
    <row r="519" spans="1:11" ht="15.75" customHeight="1">
      <c r="A519" s="37"/>
      <c r="B519" s="37"/>
      <c r="D519" s="37"/>
      <c r="E519" s="34"/>
      <c r="F519" s="34"/>
      <c r="G519" s="34"/>
      <c r="H519" s="38"/>
      <c r="I519" s="38"/>
      <c r="J519" s="38"/>
      <c r="K519" s="38"/>
    </row>
    <row r="520" spans="1:11" ht="15.75" customHeight="1">
      <c r="A520" s="37"/>
      <c r="B520" s="37"/>
      <c r="D520" s="37"/>
      <c r="E520" s="34"/>
      <c r="F520" s="34"/>
      <c r="G520" s="34"/>
      <c r="H520" s="38"/>
      <c r="I520" s="38"/>
      <c r="J520" s="38"/>
      <c r="K520" s="38"/>
    </row>
    <row r="521" spans="1:11" ht="15.75" customHeight="1">
      <c r="A521" s="37"/>
      <c r="B521" s="37"/>
      <c r="D521" s="37"/>
      <c r="E521" s="34"/>
      <c r="F521" s="34"/>
      <c r="G521" s="34"/>
      <c r="H521" s="38"/>
      <c r="I521" s="38"/>
      <c r="J521" s="38"/>
      <c r="K521" s="38"/>
    </row>
    <row r="522" spans="1:11" ht="15.75" customHeight="1">
      <c r="A522" s="37"/>
      <c r="B522" s="37"/>
      <c r="D522" s="37"/>
      <c r="E522" s="34"/>
      <c r="F522" s="34"/>
      <c r="G522" s="34"/>
      <c r="H522" s="38"/>
      <c r="I522" s="38"/>
      <c r="J522" s="38"/>
      <c r="K522" s="38"/>
    </row>
    <row r="523" spans="1:11" ht="15.75" customHeight="1">
      <c r="A523" s="37"/>
      <c r="B523" s="37"/>
      <c r="D523" s="37"/>
      <c r="E523" s="34"/>
      <c r="F523" s="34"/>
      <c r="G523" s="34"/>
      <c r="H523" s="38"/>
      <c r="I523" s="38"/>
      <c r="J523" s="38"/>
      <c r="K523" s="38"/>
    </row>
    <row r="524" spans="1:11" ht="15.75" customHeight="1">
      <c r="A524" s="37"/>
      <c r="B524" s="37"/>
      <c r="D524" s="37"/>
      <c r="E524" s="34"/>
      <c r="F524" s="34"/>
      <c r="G524" s="34"/>
      <c r="H524" s="38"/>
      <c r="I524" s="38"/>
      <c r="J524" s="38"/>
      <c r="K524" s="38"/>
    </row>
    <row r="525" spans="1:11" ht="15.75" customHeight="1">
      <c r="A525" s="37"/>
      <c r="B525" s="37"/>
      <c r="D525" s="37"/>
      <c r="E525" s="34"/>
      <c r="F525" s="34"/>
      <c r="G525" s="34"/>
      <c r="H525" s="38"/>
      <c r="I525" s="38"/>
      <c r="J525" s="38"/>
      <c r="K525" s="38"/>
    </row>
    <row r="526" spans="1:11" ht="15.75" customHeight="1">
      <c r="A526" s="37"/>
      <c r="B526" s="37"/>
      <c r="D526" s="37"/>
      <c r="E526" s="34"/>
      <c r="F526" s="34"/>
      <c r="G526" s="34"/>
      <c r="H526" s="38"/>
      <c r="I526" s="38"/>
      <c r="J526" s="38"/>
      <c r="K526" s="38"/>
    </row>
    <row r="527" spans="1:11" ht="15.75" customHeight="1">
      <c r="A527" s="37"/>
      <c r="B527" s="37"/>
      <c r="D527" s="37"/>
      <c r="E527" s="34"/>
      <c r="F527" s="34"/>
      <c r="G527" s="34"/>
      <c r="H527" s="38"/>
      <c r="I527" s="38"/>
      <c r="J527" s="38"/>
      <c r="K527" s="38"/>
    </row>
    <row r="528" spans="1:11" ht="15.75" customHeight="1">
      <c r="A528" s="37"/>
      <c r="B528" s="37"/>
      <c r="D528" s="37"/>
      <c r="E528" s="34"/>
      <c r="F528" s="34"/>
      <c r="G528" s="34"/>
      <c r="H528" s="38"/>
      <c r="I528" s="38"/>
      <c r="J528" s="38"/>
      <c r="K528" s="38"/>
    </row>
    <row r="529" spans="1:11" ht="15.75" customHeight="1">
      <c r="A529" s="37"/>
      <c r="B529" s="37"/>
      <c r="D529" s="37"/>
      <c r="E529" s="34"/>
      <c r="F529" s="34"/>
      <c r="G529" s="34"/>
      <c r="H529" s="38"/>
      <c r="I529" s="38"/>
      <c r="J529" s="38"/>
      <c r="K529" s="38"/>
    </row>
    <row r="530" spans="1:11" ht="15.75" customHeight="1">
      <c r="A530" s="37"/>
      <c r="B530" s="37"/>
      <c r="D530" s="37"/>
      <c r="E530" s="34"/>
      <c r="F530" s="34"/>
      <c r="G530" s="34"/>
      <c r="H530" s="38"/>
      <c r="I530" s="38"/>
      <c r="J530" s="38"/>
      <c r="K530" s="38"/>
    </row>
    <row r="531" spans="1:11" ht="15.75" customHeight="1">
      <c r="A531" s="37"/>
      <c r="B531" s="37"/>
      <c r="D531" s="37"/>
      <c r="E531" s="34"/>
      <c r="F531" s="34"/>
      <c r="G531" s="34"/>
      <c r="H531" s="38"/>
      <c r="I531" s="38"/>
      <c r="J531" s="38"/>
      <c r="K531" s="38"/>
    </row>
    <row r="532" spans="1:11" ht="15.75" customHeight="1">
      <c r="A532" s="37"/>
      <c r="B532" s="37"/>
      <c r="D532" s="37"/>
      <c r="E532" s="34"/>
      <c r="F532" s="34"/>
      <c r="G532" s="34"/>
      <c r="H532" s="38"/>
      <c r="I532" s="38"/>
      <c r="J532" s="38"/>
      <c r="K532" s="38"/>
    </row>
    <row r="533" spans="1:11" ht="15.75" customHeight="1">
      <c r="A533" s="37"/>
      <c r="B533" s="37"/>
      <c r="D533" s="37"/>
      <c r="E533" s="34"/>
      <c r="F533" s="34"/>
      <c r="G533" s="34"/>
      <c r="H533" s="38"/>
      <c r="I533" s="38"/>
      <c r="J533" s="38"/>
      <c r="K533" s="38"/>
    </row>
    <row r="534" spans="1:11" ht="15.75" customHeight="1">
      <c r="A534" s="37"/>
      <c r="B534" s="37"/>
      <c r="D534" s="37"/>
      <c r="E534" s="34"/>
      <c r="F534" s="34"/>
      <c r="G534" s="34"/>
      <c r="H534" s="38"/>
      <c r="I534" s="38"/>
      <c r="J534" s="38"/>
      <c r="K534" s="38"/>
    </row>
    <row r="535" spans="1:11" ht="15.75" customHeight="1">
      <c r="A535" s="37"/>
      <c r="B535" s="37"/>
      <c r="D535" s="37"/>
      <c r="E535" s="34"/>
      <c r="F535" s="34"/>
      <c r="G535" s="34"/>
      <c r="H535" s="38"/>
      <c r="I535" s="38"/>
      <c r="J535" s="38"/>
      <c r="K535" s="38"/>
    </row>
    <row r="536" spans="1:11" ht="15.75" customHeight="1">
      <c r="A536" s="37"/>
      <c r="B536" s="37"/>
      <c r="D536" s="37"/>
      <c r="E536" s="34"/>
      <c r="F536" s="34"/>
      <c r="G536" s="34"/>
      <c r="H536" s="38"/>
      <c r="I536" s="38"/>
      <c r="J536" s="38"/>
      <c r="K536" s="38"/>
    </row>
    <row r="537" spans="1:11" ht="15.75" customHeight="1">
      <c r="A537" s="37"/>
      <c r="B537" s="37"/>
      <c r="D537" s="37"/>
      <c r="E537" s="34"/>
      <c r="F537" s="34"/>
      <c r="G537" s="34"/>
      <c r="H537" s="38"/>
      <c r="I537" s="38"/>
      <c r="J537" s="38"/>
      <c r="K537" s="38"/>
    </row>
    <row r="538" spans="1:11" ht="15.75" customHeight="1">
      <c r="A538" s="37"/>
      <c r="B538" s="37"/>
      <c r="D538" s="37"/>
      <c r="E538" s="34"/>
      <c r="F538" s="34"/>
      <c r="G538" s="34"/>
      <c r="H538" s="38"/>
      <c r="I538" s="38"/>
      <c r="J538" s="38"/>
      <c r="K538" s="38"/>
    </row>
    <row r="539" spans="1:11" ht="15.75" customHeight="1">
      <c r="A539" s="37"/>
      <c r="B539" s="37"/>
      <c r="D539" s="37"/>
      <c r="E539" s="34"/>
      <c r="F539" s="34"/>
      <c r="G539" s="34"/>
      <c r="H539" s="38"/>
      <c r="I539" s="38"/>
      <c r="J539" s="38"/>
      <c r="K539" s="38"/>
    </row>
    <row r="540" spans="1:11" ht="15.75" customHeight="1">
      <c r="A540" s="37"/>
      <c r="B540" s="37"/>
      <c r="D540" s="37"/>
      <c r="E540" s="34"/>
      <c r="F540" s="34"/>
      <c r="G540" s="34"/>
      <c r="H540" s="38"/>
      <c r="I540" s="38"/>
      <c r="J540" s="38"/>
      <c r="K540" s="38"/>
    </row>
    <row r="541" spans="1:11" ht="15.75" customHeight="1">
      <c r="A541" s="37"/>
      <c r="B541" s="37"/>
      <c r="D541" s="37"/>
      <c r="E541" s="34"/>
      <c r="F541" s="34"/>
      <c r="G541" s="34"/>
      <c r="H541" s="38"/>
      <c r="I541" s="38"/>
      <c r="J541" s="38"/>
      <c r="K541" s="38"/>
    </row>
    <row r="542" spans="1:11" ht="15.75" customHeight="1">
      <c r="A542" s="37"/>
      <c r="B542" s="37"/>
      <c r="D542" s="37"/>
      <c r="E542" s="34"/>
      <c r="F542" s="34"/>
      <c r="G542" s="34"/>
      <c r="H542" s="38"/>
      <c r="I542" s="38"/>
      <c r="J542" s="38"/>
      <c r="K542" s="38"/>
    </row>
    <row r="543" spans="1:11" ht="15.75" customHeight="1">
      <c r="A543" s="37"/>
      <c r="B543" s="37"/>
      <c r="D543" s="37"/>
      <c r="E543" s="34"/>
      <c r="F543" s="34"/>
      <c r="G543" s="34"/>
      <c r="H543" s="38"/>
      <c r="I543" s="38"/>
      <c r="J543" s="38"/>
      <c r="K543" s="38"/>
    </row>
    <row r="544" spans="1:11" ht="15.75" customHeight="1">
      <c r="A544" s="37"/>
      <c r="B544" s="37"/>
      <c r="D544" s="37"/>
      <c r="E544" s="34"/>
      <c r="F544" s="34"/>
      <c r="G544" s="34"/>
      <c r="H544" s="38"/>
      <c r="I544" s="38"/>
      <c r="J544" s="38"/>
      <c r="K544" s="38"/>
    </row>
    <row r="545" spans="1:11" ht="15.75" customHeight="1">
      <c r="A545" s="37"/>
      <c r="B545" s="37"/>
      <c r="D545" s="37"/>
      <c r="E545" s="34"/>
      <c r="F545" s="34"/>
      <c r="G545" s="34"/>
      <c r="H545" s="38"/>
      <c r="I545" s="38"/>
      <c r="J545" s="38"/>
      <c r="K545" s="38"/>
    </row>
    <row r="546" spans="1:11" ht="15.75" customHeight="1">
      <c r="A546" s="37"/>
      <c r="B546" s="37"/>
      <c r="D546" s="37"/>
      <c r="E546" s="34"/>
      <c r="F546" s="34"/>
      <c r="G546" s="34"/>
      <c r="H546" s="38"/>
      <c r="I546" s="38"/>
      <c r="J546" s="38"/>
      <c r="K546" s="38"/>
    </row>
    <row r="547" spans="1:11" ht="15.75" customHeight="1">
      <c r="A547" s="37"/>
      <c r="B547" s="37"/>
      <c r="D547" s="37"/>
      <c r="E547" s="34"/>
      <c r="F547" s="34"/>
      <c r="G547" s="34"/>
      <c r="H547" s="38"/>
      <c r="I547" s="38"/>
      <c r="J547" s="38"/>
      <c r="K547" s="38"/>
    </row>
    <row r="548" spans="1:11" ht="15.75" customHeight="1">
      <c r="A548" s="37"/>
      <c r="B548" s="37"/>
      <c r="D548" s="37"/>
      <c r="E548" s="34"/>
      <c r="F548" s="34"/>
      <c r="G548" s="34"/>
      <c r="H548" s="38"/>
      <c r="I548" s="38"/>
      <c r="J548" s="38"/>
      <c r="K548" s="38"/>
    </row>
    <row r="549" spans="1:11" ht="15.75" customHeight="1">
      <c r="A549" s="37"/>
      <c r="B549" s="37"/>
      <c r="D549" s="37"/>
      <c r="E549" s="34"/>
      <c r="F549" s="34"/>
      <c r="G549" s="34"/>
      <c r="H549" s="38"/>
      <c r="I549" s="38"/>
      <c r="J549" s="38"/>
      <c r="K549" s="38"/>
    </row>
    <row r="550" spans="1:11" ht="15.75" customHeight="1">
      <c r="A550" s="37"/>
      <c r="B550" s="37"/>
      <c r="D550" s="37"/>
      <c r="E550" s="34"/>
      <c r="F550" s="34"/>
      <c r="G550" s="34"/>
      <c r="H550" s="38"/>
      <c r="I550" s="38"/>
      <c r="J550" s="38"/>
      <c r="K550" s="38"/>
    </row>
    <row r="551" spans="1:11" ht="15.75" customHeight="1">
      <c r="A551" s="37"/>
      <c r="B551" s="37"/>
      <c r="D551" s="37"/>
      <c r="E551" s="34"/>
      <c r="F551" s="34"/>
      <c r="G551" s="34"/>
      <c r="H551" s="38"/>
      <c r="I551" s="38"/>
      <c r="J551" s="38"/>
      <c r="K551" s="38"/>
    </row>
    <row r="552" spans="1:11" ht="15.75" customHeight="1">
      <c r="A552" s="37"/>
      <c r="B552" s="37"/>
      <c r="D552" s="37"/>
      <c r="E552" s="34"/>
      <c r="F552" s="34"/>
      <c r="G552" s="34"/>
      <c r="H552" s="38"/>
      <c r="I552" s="38"/>
      <c r="J552" s="38"/>
      <c r="K552" s="38"/>
    </row>
    <row r="553" spans="1:11" ht="15.75" customHeight="1">
      <c r="A553" s="37"/>
      <c r="B553" s="37"/>
      <c r="D553" s="37"/>
      <c r="E553" s="34"/>
      <c r="F553" s="34"/>
      <c r="G553" s="34"/>
      <c r="H553" s="38"/>
      <c r="I553" s="38"/>
      <c r="J553" s="38"/>
      <c r="K553" s="38"/>
    </row>
    <row r="554" spans="1:11" ht="15.75" customHeight="1">
      <c r="A554" s="37"/>
      <c r="B554" s="37"/>
      <c r="D554" s="37"/>
      <c r="E554" s="34"/>
      <c r="F554" s="34"/>
      <c r="G554" s="34"/>
      <c r="H554" s="38"/>
      <c r="I554" s="38"/>
      <c r="J554" s="38"/>
      <c r="K554" s="38"/>
    </row>
    <row r="555" spans="1:11" ht="15.75" customHeight="1">
      <c r="A555" s="37"/>
      <c r="B555" s="37"/>
      <c r="D555" s="37"/>
      <c r="E555" s="34"/>
      <c r="F555" s="34"/>
      <c r="G555" s="34"/>
      <c r="H555" s="38"/>
      <c r="I555" s="38"/>
      <c r="J555" s="38"/>
      <c r="K555" s="38"/>
    </row>
    <row r="556" spans="1:11" ht="15.75" customHeight="1">
      <c r="A556" s="37"/>
      <c r="B556" s="37"/>
      <c r="D556" s="37"/>
      <c r="E556" s="34"/>
      <c r="F556" s="34"/>
      <c r="G556" s="34"/>
      <c r="H556" s="38"/>
      <c r="I556" s="38"/>
      <c r="J556" s="38"/>
      <c r="K556" s="38"/>
    </row>
    <row r="557" spans="1:11" ht="15.75" customHeight="1">
      <c r="A557" s="37"/>
      <c r="B557" s="37"/>
      <c r="D557" s="37"/>
      <c r="E557" s="34"/>
      <c r="F557" s="34"/>
      <c r="G557" s="34"/>
      <c r="H557" s="38"/>
      <c r="I557" s="38"/>
      <c r="J557" s="38"/>
      <c r="K557" s="38"/>
    </row>
    <row r="558" spans="1:11" ht="15.75" customHeight="1">
      <c r="A558" s="37"/>
      <c r="B558" s="37"/>
      <c r="D558" s="37"/>
      <c r="E558" s="34"/>
      <c r="F558" s="34"/>
      <c r="G558" s="34"/>
      <c r="H558" s="38"/>
      <c r="I558" s="38"/>
      <c r="J558" s="38"/>
      <c r="K558" s="38"/>
    </row>
    <row r="559" spans="1:11" ht="15.75" customHeight="1">
      <c r="A559" s="37"/>
      <c r="B559" s="37"/>
      <c r="D559" s="37"/>
      <c r="E559" s="34"/>
      <c r="F559" s="34"/>
      <c r="G559" s="34"/>
      <c r="H559" s="38"/>
      <c r="I559" s="38"/>
      <c r="J559" s="38"/>
      <c r="K559" s="38"/>
    </row>
    <row r="560" spans="1:11" ht="15.75" customHeight="1">
      <c r="A560" s="37"/>
      <c r="B560" s="37"/>
      <c r="D560" s="37"/>
      <c r="E560" s="34"/>
      <c r="F560" s="34"/>
      <c r="G560" s="34"/>
      <c r="H560" s="38"/>
      <c r="I560" s="38"/>
      <c r="J560" s="38"/>
      <c r="K560" s="38"/>
    </row>
    <row r="561" spans="1:11" ht="15.75" customHeight="1">
      <c r="A561" s="37"/>
      <c r="B561" s="37"/>
      <c r="D561" s="37"/>
      <c r="E561" s="34"/>
      <c r="F561" s="34"/>
      <c r="G561" s="34"/>
      <c r="H561" s="38"/>
      <c r="I561" s="38"/>
      <c r="J561" s="38"/>
      <c r="K561" s="38"/>
    </row>
    <row r="562" spans="1:11" ht="15.75" customHeight="1">
      <c r="A562" s="37"/>
      <c r="B562" s="37"/>
      <c r="D562" s="37"/>
      <c r="E562" s="34"/>
      <c r="F562" s="34"/>
      <c r="G562" s="34"/>
      <c r="H562" s="38"/>
      <c r="I562" s="38"/>
      <c r="J562" s="38"/>
      <c r="K562" s="38"/>
    </row>
    <row r="563" spans="1:11" ht="15.75" customHeight="1">
      <c r="A563" s="37"/>
      <c r="B563" s="37"/>
      <c r="D563" s="37"/>
      <c r="E563" s="34"/>
      <c r="F563" s="34"/>
      <c r="G563" s="34"/>
      <c r="H563" s="38"/>
      <c r="I563" s="38"/>
      <c r="J563" s="38"/>
      <c r="K563" s="38"/>
    </row>
    <row r="564" spans="1:11" ht="15.75" customHeight="1">
      <c r="A564" s="37"/>
      <c r="B564" s="37"/>
      <c r="D564" s="37"/>
      <c r="E564" s="34"/>
      <c r="F564" s="34"/>
      <c r="G564" s="34"/>
      <c r="H564" s="38"/>
      <c r="I564" s="38"/>
      <c r="J564" s="38"/>
      <c r="K564" s="38"/>
    </row>
    <row r="565" spans="1:11" ht="15.75" customHeight="1">
      <c r="A565" s="37"/>
      <c r="B565" s="37"/>
      <c r="D565" s="37"/>
      <c r="E565" s="34"/>
      <c r="F565" s="34"/>
      <c r="G565" s="34"/>
      <c r="H565" s="38"/>
      <c r="I565" s="38"/>
      <c r="J565" s="38"/>
      <c r="K565" s="38"/>
    </row>
    <row r="566" spans="1:11" ht="15.75" customHeight="1">
      <c r="A566" s="37"/>
      <c r="B566" s="37"/>
      <c r="D566" s="37"/>
      <c r="E566" s="34"/>
      <c r="F566" s="34"/>
      <c r="G566" s="34"/>
      <c r="H566" s="38"/>
      <c r="I566" s="38"/>
      <c r="J566" s="38"/>
      <c r="K566" s="38"/>
    </row>
    <row r="567" spans="1:11" ht="15.75" customHeight="1">
      <c r="A567" s="37"/>
      <c r="B567" s="37"/>
      <c r="D567" s="37"/>
      <c r="E567" s="34"/>
      <c r="F567" s="34"/>
      <c r="G567" s="34"/>
      <c r="H567" s="38"/>
      <c r="I567" s="38"/>
      <c r="J567" s="38"/>
      <c r="K567" s="38"/>
    </row>
    <row r="568" spans="1:11" ht="15.75" customHeight="1">
      <c r="A568" s="37"/>
      <c r="B568" s="37"/>
      <c r="D568" s="37"/>
      <c r="E568" s="34"/>
      <c r="F568" s="34"/>
      <c r="G568" s="34"/>
      <c r="H568" s="38"/>
      <c r="I568" s="38"/>
      <c r="J568" s="38"/>
      <c r="K568" s="38"/>
    </row>
    <row r="569" spans="1:11" ht="15.75" customHeight="1">
      <c r="A569" s="37"/>
      <c r="B569" s="37"/>
      <c r="D569" s="37"/>
      <c r="E569" s="34"/>
      <c r="F569" s="34"/>
      <c r="G569" s="34"/>
      <c r="H569" s="38"/>
      <c r="I569" s="38"/>
      <c r="J569" s="38"/>
      <c r="K569" s="38"/>
    </row>
    <row r="570" spans="1:11" ht="15.75" customHeight="1">
      <c r="A570" s="37"/>
      <c r="B570" s="37"/>
      <c r="D570" s="37"/>
      <c r="E570" s="34"/>
      <c r="F570" s="34"/>
      <c r="G570" s="34"/>
      <c r="H570" s="38"/>
      <c r="I570" s="38"/>
      <c r="J570" s="38"/>
      <c r="K570" s="38"/>
    </row>
    <row r="571" spans="1:11" ht="15.75" customHeight="1">
      <c r="A571" s="37"/>
      <c r="B571" s="37"/>
      <c r="D571" s="37"/>
      <c r="E571" s="34"/>
      <c r="F571" s="34"/>
      <c r="G571" s="34"/>
      <c r="H571" s="38"/>
      <c r="I571" s="38"/>
      <c r="J571" s="38"/>
      <c r="K571" s="38"/>
    </row>
    <row r="572" spans="1:11" ht="15.75" customHeight="1">
      <c r="A572" s="37"/>
      <c r="B572" s="37"/>
      <c r="D572" s="37"/>
      <c r="E572" s="34"/>
      <c r="F572" s="34"/>
      <c r="G572" s="34"/>
      <c r="H572" s="38"/>
      <c r="I572" s="38"/>
      <c r="J572" s="38"/>
      <c r="K572" s="38"/>
    </row>
    <row r="573" spans="1:11" ht="15.75" customHeight="1">
      <c r="A573" s="37"/>
      <c r="B573" s="37"/>
      <c r="D573" s="37"/>
      <c r="E573" s="34"/>
      <c r="F573" s="34"/>
      <c r="G573" s="34"/>
      <c r="H573" s="38"/>
      <c r="I573" s="38"/>
      <c r="J573" s="38"/>
      <c r="K573" s="38"/>
    </row>
    <row r="574" spans="1:11" ht="15.75" customHeight="1">
      <c r="A574" s="37"/>
      <c r="B574" s="37"/>
      <c r="D574" s="37"/>
      <c r="E574" s="34"/>
      <c r="F574" s="34"/>
      <c r="G574" s="34"/>
      <c r="H574" s="38"/>
      <c r="I574" s="38"/>
      <c r="J574" s="38"/>
      <c r="K574" s="38"/>
    </row>
    <row r="575" spans="1:11" ht="15.75" customHeight="1">
      <c r="A575" s="37"/>
      <c r="B575" s="37"/>
      <c r="D575" s="37"/>
      <c r="E575" s="34"/>
      <c r="F575" s="34"/>
      <c r="G575" s="34"/>
      <c r="H575" s="38"/>
      <c r="I575" s="38"/>
      <c r="J575" s="38"/>
      <c r="K575" s="38"/>
    </row>
    <row r="576" spans="1:11" ht="15.75" customHeight="1">
      <c r="A576" s="37"/>
      <c r="B576" s="37"/>
      <c r="D576" s="37"/>
      <c r="E576" s="34"/>
      <c r="F576" s="34"/>
      <c r="G576" s="34"/>
      <c r="H576" s="38"/>
      <c r="I576" s="38"/>
      <c r="J576" s="38"/>
      <c r="K576" s="38"/>
    </row>
    <row r="577" spans="1:11" ht="15.75" customHeight="1">
      <c r="A577" s="37"/>
      <c r="B577" s="37"/>
      <c r="D577" s="37"/>
      <c r="E577" s="34"/>
      <c r="F577" s="34"/>
      <c r="G577" s="34"/>
      <c r="H577" s="38"/>
      <c r="I577" s="38"/>
      <c r="J577" s="38"/>
      <c r="K577" s="38"/>
    </row>
    <row r="578" spans="1:11" ht="15.75" customHeight="1">
      <c r="A578" s="37"/>
      <c r="B578" s="37"/>
      <c r="D578" s="37"/>
      <c r="E578" s="34"/>
      <c r="F578" s="34"/>
      <c r="G578" s="34"/>
      <c r="H578" s="38"/>
      <c r="I578" s="38"/>
      <c r="J578" s="38"/>
      <c r="K578" s="38"/>
    </row>
    <row r="579" spans="1:11" ht="15.75" customHeight="1">
      <c r="A579" s="37"/>
      <c r="B579" s="37"/>
      <c r="D579" s="37"/>
      <c r="E579" s="34"/>
      <c r="F579" s="34"/>
      <c r="G579" s="34"/>
      <c r="H579" s="38"/>
      <c r="I579" s="38"/>
      <c r="J579" s="38"/>
      <c r="K579" s="38"/>
    </row>
    <row r="580" spans="1:11" ht="15.75" customHeight="1">
      <c r="A580" s="37"/>
      <c r="B580" s="37"/>
      <c r="D580" s="37"/>
      <c r="E580" s="34"/>
      <c r="F580" s="34"/>
      <c r="G580" s="34"/>
      <c r="H580" s="38"/>
      <c r="I580" s="38"/>
      <c r="J580" s="38"/>
      <c r="K580" s="38"/>
    </row>
    <row r="581" spans="1:11" ht="15.75" customHeight="1">
      <c r="A581" s="37"/>
      <c r="B581" s="37"/>
      <c r="D581" s="37"/>
      <c r="E581" s="34"/>
      <c r="F581" s="34"/>
      <c r="G581" s="34"/>
      <c r="H581" s="38"/>
      <c r="I581" s="38"/>
      <c r="J581" s="38"/>
      <c r="K581" s="38"/>
    </row>
    <row r="582" spans="1:11" ht="15.75" customHeight="1">
      <c r="A582" s="37"/>
      <c r="B582" s="37"/>
      <c r="D582" s="37"/>
      <c r="E582" s="34"/>
      <c r="F582" s="34"/>
      <c r="G582" s="34"/>
      <c r="H582" s="38"/>
      <c r="I582" s="38"/>
      <c r="J582" s="38"/>
      <c r="K582" s="38"/>
    </row>
    <row r="583" spans="1:11" ht="15.75" customHeight="1">
      <c r="A583" s="37"/>
      <c r="B583" s="37"/>
      <c r="D583" s="37"/>
      <c r="E583" s="34"/>
      <c r="F583" s="34"/>
      <c r="G583" s="34"/>
      <c r="H583" s="38"/>
      <c r="I583" s="38"/>
      <c r="J583" s="38"/>
      <c r="K583" s="38"/>
    </row>
    <row r="584" spans="1:11" ht="15.75" customHeight="1">
      <c r="A584" s="37"/>
      <c r="B584" s="37"/>
      <c r="D584" s="37"/>
      <c r="E584" s="34"/>
      <c r="F584" s="34"/>
      <c r="G584" s="34"/>
      <c r="H584" s="38"/>
      <c r="I584" s="38"/>
      <c r="J584" s="38"/>
      <c r="K584" s="38"/>
    </row>
    <row r="585" spans="1:11" ht="15.75" customHeight="1">
      <c r="A585" s="37"/>
      <c r="B585" s="37"/>
      <c r="D585" s="37"/>
      <c r="E585" s="34"/>
      <c r="F585" s="34"/>
      <c r="G585" s="34"/>
      <c r="H585" s="38"/>
      <c r="I585" s="38"/>
      <c r="J585" s="38"/>
      <c r="K585" s="38"/>
    </row>
    <row r="586" spans="1:11" ht="15.75" customHeight="1">
      <c r="A586" s="37"/>
      <c r="B586" s="37"/>
      <c r="D586" s="37"/>
      <c r="E586" s="34"/>
      <c r="F586" s="34"/>
      <c r="G586" s="34"/>
      <c r="H586" s="38"/>
      <c r="I586" s="38"/>
      <c r="J586" s="38"/>
      <c r="K586" s="38"/>
    </row>
    <row r="587" spans="1:11" ht="15.75" customHeight="1">
      <c r="A587" s="37"/>
      <c r="B587" s="37"/>
      <c r="D587" s="37"/>
      <c r="E587" s="34"/>
      <c r="F587" s="34"/>
      <c r="G587" s="34"/>
      <c r="H587" s="38"/>
      <c r="I587" s="38"/>
      <c r="J587" s="38"/>
      <c r="K587" s="38"/>
    </row>
    <row r="588" spans="1:11" ht="15.75" customHeight="1">
      <c r="A588" s="37"/>
      <c r="B588" s="37"/>
      <c r="D588" s="37"/>
      <c r="E588" s="34"/>
      <c r="F588" s="34"/>
      <c r="G588" s="34"/>
      <c r="H588" s="38"/>
      <c r="I588" s="38"/>
      <c r="J588" s="38"/>
      <c r="K588" s="38"/>
    </row>
    <row r="589" spans="1:11" ht="15.75" customHeight="1">
      <c r="A589" s="37"/>
      <c r="B589" s="37"/>
      <c r="D589" s="37"/>
      <c r="E589" s="34"/>
      <c r="F589" s="34"/>
      <c r="G589" s="34"/>
      <c r="H589" s="38"/>
      <c r="I589" s="38"/>
      <c r="J589" s="38"/>
      <c r="K589" s="38"/>
    </row>
    <row r="590" spans="1:11" ht="15.75" customHeight="1">
      <c r="A590" s="37"/>
      <c r="B590" s="37"/>
      <c r="D590" s="37"/>
      <c r="E590" s="34"/>
      <c r="F590" s="34"/>
      <c r="G590" s="34"/>
      <c r="H590" s="38"/>
      <c r="I590" s="38"/>
      <c r="J590" s="38"/>
      <c r="K590" s="38"/>
    </row>
    <row r="591" spans="1:11" ht="15.75" customHeight="1">
      <c r="A591" s="37"/>
      <c r="B591" s="37"/>
      <c r="D591" s="37"/>
      <c r="E591" s="34"/>
      <c r="F591" s="34"/>
      <c r="G591" s="34"/>
      <c r="H591" s="38"/>
      <c r="I591" s="38"/>
      <c r="J591" s="38"/>
      <c r="K591" s="38"/>
    </row>
    <row r="592" spans="1:11" ht="15.75" customHeight="1">
      <c r="A592" s="37"/>
      <c r="B592" s="37"/>
      <c r="D592" s="37"/>
      <c r="E592" s="34"/>
      <c r="F592" s="34"/>
      <c r="G592" s="34"/>
      <c r="H592" s="38"/>
      <c r="I592" s="38"/>
      <c r="J592" s="38"/>
      <c r="K592" s="38"/>
    </row>
    <row r="593" spans="1:11" ht="15.75" customHeight="1">
      <c r="A593" s="37"/>
      <c r="B593" s="37"/>
      <c r="D593" s="37"/>
      <c r="E593" s="34"/>
      <c r="F593" s="34"/>
      <c r="G593" s="34"/>
      <c r="H593" s="38"/>
      <c r="I593" s="38"/>
      <c r="J593" s="38"/>
      <c r="K593" s="38"/>
    </row>
    <row r="594" spans="1:11" ht="15.75" customHeight="1">
      <c r="A594" s="37"/>
      <c r="B594" s="37"/>
      <c r="D594" s="37"/>
      <c r="E594" s="34"/>
      <c r="F594" s="34"/>
      <c r="G594" s="34"/>
      <c r="H594" s="38"/>
      <c r="I594" s="38"/>
      <c r="J594" s="38"/>
      <c r="K594" s="38"/>
    </row>
    <row r="595" spans="1:11" ht="15.75" customHeight="1">
      <c r="A595" s="37"/>
      <c r="B595" s="37"/>
      <c r="D595" s="37"/>
      <c r="E595" s="34"/>
      <c r="F595" s="34"/>
      <c r="G595" s="34"/>
      <c r="H595" s="38"/>
      <c r="I595" s="38"/>
      <c r="J595" s="38"/>
      <c r="K595" s="38"/>
    </row>
    <row r="596" spans="1:11" ht="15.75" customHeight="1">
      <c r="A596" s="37"/>
      <c r="B596" s="37"/>
      <c r="D596" s="37"/>
      <c r="E596" s="34"/>
      <c r="F596" s="34"/>
      <c r="G596" s="34"/>
      <c r="H596" s="38"/>
      <c r="I596" s="38"/>
      <c r="J596" s="38"/>
      <c r="K596" s="38"/>
    </row>
    <row r="597" spans="1:11" ht="15.75" customHeight="1">
      <c r="A597" s="37"/>
      <c r="B597" s="37"/>
      <c r="D597" s="37"/>
      <c r="E597" s="34"/>
      <c r="F597" s="34"/>
      <c r="G597" s="34"/>
      <c r="H597" s="38"/>
      <c r="I597" s="38"/>
      <c r="J597" s="38"/>
      <c r="K597" s="38"/>
    </row>
    <row r="598" spans="1:11" ht="15.75" customHeight="1">
      <c r="A598" s="37"/>
      <c r="B598" s="37"/>
      <c r="D598" s="37"/>
      <c r="E598" s="34"/>
      <c r="F598" s="34"/>
      <c r="G598" s="34"/>
      <c r="H598" s="38"/>
      <c r="I598" s="38"/>
      <c r="J598" s="38"/>
      <c r="K598" s="38"/>
    </row>
    <row r="599" spans="1:11" ht="15.75" customHeight="1">
      <c r="A599" s="37"/>
      <c r="B599" s="37"/>
      <c r="D599" s="37"/>
      <c r="E599" s="34"/>
      <c r="F599" s="34"/>
      <c r="G599" s="34"/>
      <c r="H599" s="38"/>
      <c r="I599" s="38"/>
      <c r="J599" s="38"/>
      <c r="K599" s="38"/>
    </row>
    <row r="600" spans="1:11" ht="15.75" customHeight="1">
      <c r="A600" s="37"/>
      <c r="B600" s="37"/>
      <c r="D600" s="37"/>
      <c r="E600" s="34"/>
      <c r="F600" s="34"/>
      <c r="G600" s="34"/>
      <c r="H600" s="38"/>
      <c r="I600" s="38"/>
      <c r="J600" s="38"/>
      <c r="K600" s="38"/>
    </row>
    <row r="601" spans="1:11" ht="15.75" customHeight="1">
      <c r="A601" s="37"/>
      <c r="B601" s="37"/>
      <c r="D601" s="37"/>
      <c r="E601" s="34"/>
      <c r="F601" s="34"/>
      <c r="G601" s="34"/>
      <c r="H601" s="38"/>
      <c r="I601" s="38"/>
      <c r="J601" s="38"/>
      <c r="K601" s="38"/>
    </row>
    <row r="602" spans="1:11" ht="15.75" customHeight="1">
      <c r="A602" s="37"/>
      <c r="B602" s="37"/>
      <c r="D602" s="37"/>
      <c r="E602" s="34"/>
      <c r="F602" s="34"/>
      <c r="G602" s="34"/>
      <c r="H602" s="38"/>
      <c r="I602" s="38"/>
      <c r="J602" s="38"/>
      <c r="K602" s="38"/>
    </row>
    <row r="603" spans="1:11" ht="15.75" customHeight="1">
      <c r="A603" s="37"/>
      <c r="B603" s="37"/>
      <c r="D603" s="37"/>
      <c r="E603" s="34"/>
      <c r="F603" s="34"/>
      <c r="G603" s="34"/>
      <c r="H603" s="38"/>
      <c r="I603" s="38"/>
      <c r="J603" s="38"/>
      <c r="K603" s="38"/>
    </row>
    <row r="604" spans="1:11" ht="15.75" customHeight="1">
      <c r="A604" s="37"/>
      <c r="B604" s="37"/>
      <c r="D604" s="37"/>
      <c r="E604" s="34"/>
      <c r="F604" s="34"/>
      <c r="G604" s="34"/>
      <c r="H604" s="38"/>
      <c r="I604" s="38"/>
      <c r="J604" s="38"/>
      <c r="K604" s="38"/>
    </row>
    <row r="605" spans="1:11" ht="15.75" customHeight="1">
      <c r="A605" s="37"/>
      <c r="B605" s="37"/>
      <c r="D605" s="37"/>
      <c r="E605" s="34"/>
      <c r="F605" s="34"/>
      <c r="G605" s="34"/>
      <c r="H605" s="38"/>
      <c r="I605" s="38"/>
      <c r="J605" s="38"/>
      <c r="K605" s="38"/>
    </row>
    <row r="606" spans="1:11" ht="15.75" customHeight="1">
      <c r="A606" s="37"/>
      <c r="B606" s="37"/>
      <c r="D606" s="37"/>
      <c r="E606" s="34"/>
      <c r="F606" s="34"/>
      <c r="G606" s="34"/>
      <c r="H606" s="38"/>
      <c r="I606" s="38"/>
      <c r="J606" s="38"/>
      <c r="K606" s="38"/>
    </row>
    <row r="607" spans="1:11" ht="15.75" customHeight="1">
      <c r="A607" s="37"/>
      <c r="B607" s="37"/>
      <c r="D607" s="37"/>
      <c r="E607" s="34"/>
      <c r="F607" s="34"/>
      <c r="G607" s="34"/>
      <c r="H607" s="38"/>
      <c r="I607" s="38"/>
      <c r="J607" s="38"/>
      <c r="K607" s="38"/>
    </row>
    <row r="608" spans="1:11" ht="15.75" customHeight="1">
      <c r="A608" s="37"/>
      <c r="B608" s="37"/>
      <c r="D608" s="37"/>
      <c r="E608" s="34"/>
      <c r="F608" s="34"/>
      <c r="G608" s="34"/>
      <c r="H608" s="38"/>
      <c r="I608" s="38"/>
      <c r="J608" s="38"/>
      <c r="K608" s="38"/>
    </row>
    <row r="609" spans="1:11" ht="15.75" customHeight="1">
      <c r="A609" s="37"/>
      <c r="B609" s="37"/>
      <c r="D609" s="37"/>
      <c r="E609" s="34"/>
      <c r="F609" s="34"/>
      <c r="G609" s="34"/>
      <c r="H609" s="38"/>
      <c r="I609" s="38"/>
      <c r="J609" s="38"/>
      <c r="K609" s="38"/>
    </row>
    <row r="610" spans="1:11" ht="15.75" customHeight="1">
      <c r="A610" s="37"/>
      <c r="B610" s="37"/>
      <c r="D610" s="37"/>
      <c r="E610" s="34"/>
      <c r="F610" s="34"/>
      <c r="G610" s="34"/>
      <c r="H610" s="38"/>
      <c r="I610" s="38"/>
      <c r="J610" s="38"/>
      <c r="K610" s="38"/>
    </row>
    <row r="611" spans="1:11" ht="15.75" customHeight="1">
      <c r="A611" s="37"/>
      <c r="B611" s="37"/>
      <c r="D611" s="37"/>
      <c r="E611" s="34"/>
      <c r="F611" s="34"/>
      <c r="G611" s="34"/>
      <c r="H611" s="38"/>
      <c r="I611" s="38"/>
      <c r="J611" s="38"/>
      <c r="K611" s="38"/>
    </row>
    <row r="612" spans="1:11" ht="15.75" customHeight="1">
      <c r="A612" s="37"/>
      <c r="B612" s="37"/>
      <c r="D612" s="37"/>
      <c r="E612" s="34"/>
      <c r="F612" s="34"/>
      <c r="G612" s="34"/>
      <c r="H612" s="38"/>
      <c r="I612" s="38"/>
      <c r="J612" s="38"/>
      <c r="K612" s="38"/>
    </row>
    <row r="613" spans="1:11" ht="15.75" customHeight="1">
      <c r="A613" s="37"/>
      <c r="B613" s="37"/>
      <c r="D613" s="37"/>
      <c r="E613" s="34"/>
      <c r="F613" s="34"/>
      <c r="G613" s="34"/>
      <c r="H613" s="38"/>
      <c r="I613" s="38"/>
      <c r="J613" s="38"/>
      <c r="K613" s="38"/>
    </row>
    <row r="614" spans="1:11" ht="15.75" customHeight="1">
      <c r="A614" s="37"/>
      <c r="B614" s="37"/>
      <c r="D614" s="37"/>
      <c r="E614" s="34"/>
      <c r="F614" s="34"/>
      <c r="G614" s="34"/>
      <c r="H614" s="38"/>
      <c r="I614" s="38"/>
      <c r="J614" s="38"/>
      <c r="K614" s="38"/>
    </row>
    <row r="615" spans="1:11" ht="15.75" customHeight="1">
      <c r="A615" s="37"/>
      <c r="B615" s="37"/>
      <c r="D615" s="37"/>
      <c r="E615" s="34"/>
      <c r="F615" s="34"/>
      <c r="G615" s="34"/>
      <c r="H615" s="38"/>
      <c r="I615" s="38"/>
      <c r="J615" s="38"/>
      <c r="K615" s="38"/>
    </row>
    <row r="616" spans="1:11" ht="15.75" customHeight="1">
      <c r="A616" s="37"/>
      <c r="B616" s="37"/>
      <c r="D616" s="37"/>
      <c r="E616" s="34"/>
      <c r="F616" s="34"/>
      <c r="G616" s="34"/>
      <c r="H616" s="38"/>
      <c r="I616" s="38"/>
      <c r="J616" s="38"/>
      <c r="K616" s="38"/>
    </row>
    <row r="617" spans="1:11" ht="15.75" customHeight="1">
      <c r="A617" s="37"/>
      <c r="B617" s="37"/>
      <c r="D617" s="37"/>
      <c r="E617" s="34"/>
      <c r="F617" s="34"/>
      <c r="G617" s="34"/>
      <c r="H617" s="38"/>
      <c r="I617" s="38"/>
      <c r="J617" s="38"/>
      <c r="K617" s="38"/>
    </row>
    <row r="618" spans="1:11" ht="15.75" customHeight="1">
      <c r="A618" s="37"/>
      <c r="B618" s="37"/>
      <c r="D618" s="37"/>
      <c r="E618" s="34"/>
      <c r="F618" s="34"/>
      <c r="G618" s="34"/>
      <c r="H618" s="38"/>
      <c r="I618" s="38"/>
      <c r="J618" s="38"/>
      <c r="K618" s="38"/>
    </row>
    <row r="619" spans="1:11" ht="15.75" customHeight="1">
      <c r="A619" s="37"/>
      <c r="B619" s="37"/>
      <c r="D619" s="37"/>
      <c r="E619" s="34"/>
      <c r="F619" s="34"/>
      <c r="G619" s="34"/>
      <c r="H619" s="38"/>
      <c r="I619" s="38"/>
      <c r="J619" s="38"/>
      <c r="K619" s="38"/>
    </row>
    <row r="620" spans="1:11" ht="15.75" customHeight="1">
      <c r="A620" s="37"/>
      <c r="B620" s="37"/>
      <c r="D620" s="37"/>
      <c r="E620" s="34"/>
      <c r="F620" s="34"/>
      <c r="G620" s="34"/>
      <c r="H620" s="38"/>
      <c r="I620" s="38"/>
      <c r="J620" s="38"/>
      <c r="K620" s="38"/>
    </row>
    <row r="621" spans="1:11" ht="15.75" customHeight="1">
      <c r="A621" s="37"/>
      <c r="B621" s="37"/>
      <c r="D621" s="37"/>
      <c r="E621" s="34"/>
      <c r="F621" s="34"/>
      <c r="G621" s="34"/>
      <c r="H621" s="38"/>
      <c r="I621" s="38"/>
      <c r="J621" s="38"/>
      <c r="K621" s="38"/>
    </row>
    <row r="622" spans="1:11" ht="15.75" customHeight="1">
      <c r="A622" s="37"/>
      <c r="B622" s="37"/>
      <c r="D622" s="37"/>
      <c r="E622" s="34"/>
      <c r="F622" s="34"/>
      <c r="G622" s="34"/>
      <c r="H622" s="38"/>
      <c r="I622" s="38"/>
      <c r="J622" s="38"/>
      <c r="K622" s="38"/>
    </row>
    <row r="623" spans="1:11" ht="15.75" customHeight="1">
      <c r="A623" s="37"/>
      <c r="B623" s="37"/>
      <c r="D623" s="37"/>
      <c r="E623" s="34"/>
      <c r="F623" s="34"/>
      <c r="G623" s="34"/>
      <c r="H623" s="38"/>
      <c r="I623" s="38"/>
      <c r="J623" s="38"/>
      <c r="K623" s="38"/>
    </row>
    <row r="624" spans="1:11" ht="15.75" customHeight="1">
      <c r="A624" s="37"/>
      <c r="B624" s="37"/>
      <c r="D624" s="37"/>
      <c r="E624" s="34"/>
      <c r="F624" s="34"/>
      <c r="G624" s="34"/>
      <c r="H624" s="38"/>
      <c r="I624" s="38"/>
      <c r="J624" s="38"/>
      <c r="K624" s="38"/>
    </row>
    <row r="625" spans="1:11" ht="15.75" customHeight="1">
      <c r="A625" s="37"/>
      <c r="B625" s="37"/>
      <c r="D625" s="37"/>
      <c r="E625" s="34"/>
      <c r="F625" s="34"/>
      <c r="G625" s="34"/>
      <c r="H625" s="38"/>
      <c r="I625" s="38"/>
      <c r="J625" s="38"/>
      <c r="K625" s="38"/>
    </row>
    <row r="626" spans="1:11" ht="15.75" customHeight="1">
      <c r="A626" s="37"/>
      <c r="B626" s="37"/>
      <c r="D626" s="37"/>
      <c r="E626" s="34"/>
      <c r="F626" s="34"/>
      <c r="G626" s="34"/>
      <c r="H626" s="38"/>
      <c r="I626" s="38"/>
      <c r="J626" s="38"/>
      <c r="K626" s="38"/>
    </row>
    <row r="627" spans="1:11" ht="15.75" customHeight="1">
      <c r="A627" s="37"/>
      <c r="B627" s="37"/>
      <c r="D627" s="37"/>
      <c r="E627" s="34"/>
      <c r="F627" s="34"/>
      <c r="G627" s="34"/>
      <c r="H627" s="38"/>
      <c r="I627" s="38"/>
      <c r="J627" s="38"/>
      <c r="K627" s="38"/>
    </row>
    <row r="628" spans="1:11" ht="15.75" customHeight="1">
      <c r="A628" s="37"/>
      <c r="B628" s="37"/>
      <c r="D628" s="37"/>
      <c r="E628" s="34"/>
      <c r="F628" s="34"/>
      <c r="G628" s="34"/>
      <c r="H628" s="38"/>
      <c r="I628" s="38"/>
      <c r="J628" s="38"/>
      <c r="K628" s="38"/>
    </row>
    <row r="629" spans="1:11" ht="15.75" customHeight="1">
      <c r="A629" s="37"/>
      <c r="B629" s="37"/>
      <c r="D629" s="37"/>
      <c r="E629" s="34"/>
      <c r="F629" s="34"/>
      <c r="G629" s="34"/>
      <c r="H629" s="38"/>
      <c r="I629" s="38"/>
      <c r="J629" s="38"/>
      <c r="K629" s="38"/>
    </row>
    <row r="630" spans="1:11" ht="15.75" customHeight="1">
      <c r="A630" s="37"/>
      <c r="B630" s="37"/>
      <c r="D630" s="37"/>
      <c r="E630" s="34"/>
      <c r="F630" s="34"/>
      <c r="G630" s="34"/>
      <c r="H630" s="38"/>
      <c r="I630" s="38"/>
      <c r="J630" s="38"/>
      <c r="K630" s="38"/>
    </row>
    <row r="631" spans="1:11" ht="15.75" customHeight="1">
      <c r="A631" s="37"/>
      <c r="B631" s="37"/>
      <c r="D631" s="37"/>
      <c r="E631" s="34"/>
      <c r="F631" s="34"/>
      <c r="G631" s="34"/>
      <c r="H631" s="38"/>
      <c r="I631" s="38"/>
      <c r="J631" s="38"/>
      <c r="K631" s="38"/>
    </row>
    <row r="632" spans="1:11" ht="15.75" customHeight="1">
      <c r="A632" s="37"/>
      <c r="B632" s="37"/>
      <c r="D632" s="37"/>
      <c r="E632" s="34"/>
      <c r="F632" s="34"/>
      <c r="G632" s="34"/>
      <c r="H632" s="38"/>
      <c r="I632" s="38"/>
      <c r="J632" s="38"/>
      <c r="K632" s="38"/>
    </row>
    <row r="633" spans="1:11" ht="15.75" customHeight="1">
      <c r="A633" s="37"/>
      <c r="B633" s="37"/>
      <c r="D633" s="37"/>
      <c r="E633" s="34"/>
      <c r="F633" s="34"/>
      <c r="G633" s="34"/>
      <c r="H633" s="38"/>
      <c r="I633" s="38"/>
      <c r="J633" s="38"/>
      <c r="K633" s="38"/>
    </row>
    <row r="634" spans="1:11" ht="15.75" customHeight="1">
      <c r="A634" s="37"/>
      <c r="B634" s="37"/>
      <c r="D634" s="37"/>
      <c r="E634" s="34"/>
      <c r="F634" s="34"/>
      <c r="G634" s="34"/>
      <c r="H634" s="38"/>
      <c r="I634" s="38"/>
      <c r="J634" s="38"/>
      <c r="K634" s="38"/>
    </row>
    <row r="635" spans="1:11" ht="15.75" customHeight="1">
      <c r="A635" s="37"/>
      <c r="B635" s="37"/>
      <c r="D635" s="37"/>
      <c r="E635" s="34"/>
      <c r="F635" s="34"/>
      <c r="G635" s="34"/>
      <c r="H635" s="38"/>
      <c r="I635" s="38"/>
      <c r="J635" s="38"/>
      <c r="K635" s="38"/>
    </row>
    <row r="636" spans="1:11" ht="15.75" customHeight="1">
      <c r="A636" s="37"/>
      <c r="B636" s="37"/>
      <c r="D636" s="37"/>
      <c r="E636" s="34"/>
      <c r="F636" s="34"/>
      <c r="G636" s="34"/>
      <c r="H636" s="38"/>
      <c r="I636" s="38"/>
      <c r="J636" s="38"/>
      <c r="K636" s="38"/>
    </row>
    <row r="637" spans="1:11" ht="15.75" customHeight="1">
      <c r="A637" s="37"/>
      <c r="B637" s="37"/>
      <c r="D637" s="37"/>
      <c r="E637" s="34"/>
      <c r="F637" s="34"/>
      <c r="G637" s="34"/>
      <c r="H637" s="38"/>
      <c r="I637" s="38"/>
      <c r="J637" s="38"/>
      <c r="K637" s="38"/>
    </row>
    <row r="638" spans="1:11" ht="15.75" customHeight="1">
      <c r="A638" s="37"/>
      <c r="B638" s="37"/>
      <c r="D638" s="37"/>
      <c r="E638" s="34"/>
      <c r="F638" s="34"/>
      <c r="G638" s="34"/>
      <c r="H638" s="38"/>
      <c r="I638" s="38"/>
      <c r="J638" s="38"/>
      <c r="K638" s="38"/>
    </row>
    <row r="639" spans="1:11" ht="15.75" customHeight="1">
      <c r="A639" s="37"/>
      <c r="B639" s="37"/>
      <c r="D639" s="37"/>
      <c r="E639" s="34"/>
      <c r="F639" s="34"/>
      <c r="G639" s="34"/>
      <c r="H639" s="38"/>
      <c r="I639" s="38"/>
      <c r="J639" s="38"/>
      <c r="K639" s="38"/>
    </row>
    <row r="640" spans="1:11" ht="15.75" customHeight="1">
      <c r="A640" s="37"/>
      <c r="B640" s="37"/>
      <c r="D640" s="37"/>
      <c r="E640" s="34"/>
      <c r="F640" s="34"/>
      <c r="G640" s="34"/>
      <c r="H640" s="38"/>
      <c r="I640" s="38"/>
      <c r="J640" s="38"/>
      <c r="K640" s="38"/>
    </row>
    <row r="641" spans="1:11" ht="15.75" customHeight="1">
      <c r="A641" s="37"/>
      <c r="B641" s="37"/>
      <c r="D641" s="37"/>
      <c r="E641" s="34"/>
      <c r="F641" s="34"/>
      <c r="G641" s="34"/>
      <c r="H641" s="38"/>
      <c r="I641" s="38"/>
      <c r="J641" s="38"/>
      <c r="K641" s="38"/>
    </row>
    <row r="642" spans="1:11" ht="15.75" customHeight="1">
      <c r="A642" s="37"/>
      <c r="B642" s="37"/>
      <c r="D642" s="37"/>
      <c r="E642" s="34"/>
      <c r="F642" s="34"/>
      <c r="G642" s="34"/>
      <c r="H642" s="38"/>
      <c r="I642" s="38"/>
      <c r="J642" s="38"/>
      <c r="K642" s="38"/>
    </row>
    <row r="643" spans="1:11" ht="15.75" customHeight="1">
      <c r="A643" s="37"/>
      <c r="B643" s="37"/>
      <c r="D643" s="37"/>
      <c r="E643" s="34"/>
      <c r="F643" s="34"/>
      <c r="G643" s="34"/>
      <c r="H643" s="38"/>
      <c r="I643" s="38"/>
      <c r="J643" s="38"/>
      <c r="K643" s="38"/>
    </row>
    <row r="644" spans="1:11" ht="15.75" customHeight="1">
      <c r="A644" s="37"/>
      <c r="B644" s="37"/>
      <c r="D644" s="37"/>
      <c r="E644" s="34"/>
      <c r="F644" s="34"/>
      <c r="G644" s="34"/>
      <c r="H644" s="38"/>
      <c r="I644" s="38"/>
      <c r="J644" s="38"/>
      <c r="K644" s="38"/>
    </row>
    <row r="645" spans="1:11" ht="15.75" customHeight="1">
      <c r="A645" s="37"/>
      <c r="B645" s="37"/>
      <c r="D645" s="37"/>
      <c r="E645" s="34"/>
      <c r="F645" s="34"/>
      <c r="G645" s="34"/>
      <c r="H645" s="38"/>
      <c r="I645" s="38"/>
      <c r="J645" s="38"/>
      <c r="K645" s="38"/>
    </row>
    <row r="646" spans="1:11" ht="15.75" customHeight="1">
      <c r="A646" s="37"/>
      <c r="B646" s="37"/>
      <c r="D646" s="37"/>
      <c r="E646" s="34"/>
      <c r="F646" s="34"/>
      <c r="G646" s="34"/>
      <c r="H646" s="38"/>
      <c r="I646" s="38"/>
      <c r="J646" s="38"/>
      <c r="K646" s="38"/>
    </row>
    <row r="647" spans="1:11" ht="15.75" customHeight="1">
      <c r="A647" s="37"/>
      <c r="B647" s="37"/>
      <c r="D647" s="37"/>
      <c r="E647" s="34"/>
      <c r="F647" s="34"/>
      <c r="G647" s="34"/>
      <c r="H647" s="38"/>
      <c r="I647" s="38"/>
      <c r="J647" s="38"/>
      <c r="K647" s="38"/>
    </row>
    <row r="648" spans="1:11" ht="15.75" customHeight="1">
      <c r="A648" s="37"/>
      <c r="B648" s="37"/>
      <c r="D648" s="37"/>
      <c r="E648" s="34"/>
      <c r="F648" s="34"/>
      <c r="G648" s="34"/>
      <c r="H648" s="38"/>
      <c r="I648" s="38"/>
      <c r="J648" s="38"/>
      <c r="K648" s="38"/>
    </row>
    <row r="649" spans="1:11" ht="15.75" customHeight="1">
      <c r="A649" s="37"/>
      <c r="B649" s="37"/>
      <c r="D649" s="37"/>
      <c r="E649" s="34"/>
      <c r="F649" s="34"/>
      <c r="G649" s="34"/>
      <c r="H649" s="38"/>
      <c r="I649" s="38"/>
      <c r="J649" s="38"/>
      <c r="K649" s="38"/>
    </row>
    <row r="650" spans="1:11" ht="15.75" customHeight="1">
      <c r="A650" s="37"/>
      <c r="B650" s="37"/>
      <c r="D650" s="37"/>
      <c r="E650" s="34"/>
      <c r="F650" s="34"/>
      <c r="G650" s="34"/>
      <c r="H650" s="38"/>
      <c r="I650" s="38"/>
      <c r="J650" s="38"/>
      <c r="K650" s="38"/>
    </row>
    <row r="651" spans="1:11" ht="15.75" customHeight="1">
      <c r="A651" s="37"/>
      <c r="B651" s="37"/>
      <c r="D651" s="37"/>
      <c r="E651" s="34"/>
      <c r="F651" s="34"/>
      <c r="G651" s="34"/>
      <c r="H651" s="38"/>
      <c r="I651" s="38"/>
      <c r="J651" s="38"/>
      <c r="K651" s="38"/>
    </row>
    <row r="652" spans="1:11" ht="15.75" customHeight="1">
      <c r="A652" s="37"/>
      <c r="B652" s="37"/>
      <c r="D652" s="37"/>
      <c r="E652" s="34"/>
      <c r="F652" s="34"/>
      <c r="G652" s="34"/>
      <c r="H652" s="38"/>
      <c r="I652" s="38"/>
      <c r="J652" s="38"/>
      <c r="K652" s="38"/>
    </row>
    <row r="653" spans="1:11" ht="15.75" customHeight="1">
      <c r="A653" s="37"/>
      <c r="B653" s="37"/>
      <c r="D653" s="37"/>
      <c r="E653" s="34"/>
      <c r="F653" s="34"/>
      <c r="G653" s="34"/>
      <c r="H653" s="38"/>
      <c r="I653" s="38"/>
      <c r="J653" s="38"/>
      <c r="K653" s="38"/>
    </row>
    <row r="654" spans="1:11" ht="15.75" customHeight="1">
      <c r="A654" s="37"/>
      <c r="B654" s="37"/>
      <c r="D654" s="37"/>
      <c r="E654" s="34"/>
      <c r="F654" s="34"/>
      <c r="G654" s="34"/>
      <c r="H654" s="38"/>
      <c r="I654" s="38"/>
      <c r="J654" s="38"/>
      <c r="K654" s="38"/>
    </row>
    <row r="655" spans="1:11" ht="15.75" customHeight="1">
      <c r="A655" s="37"/>
      <c r="B655" s="37"/>
      <c r="D655" s="37"/>
      <c r="E655" s="34"/>
      <c r="F655" s="34"/>
      <c r="G655" s="34"/>
      <c r="H655" s="38"/>
      <c r="I655" s="38"/>
      <c r="J655" s="38"/>
      <c r="K655" s="38"/>
    </row>
    <row r="656" spans="1:11" ht="15.75" customHeight="1">
      <c r="A656" s="37"/>
      <c r="B656" s="37"/>
      <c r="D656" s="37"/>
      <c r="E656" s="34"/>
      <c r="F656" s="34"/>
      <c r="G656" s="34"/>
      <c r="H656" s="38"/>
      <c r="I656" s="38"/>
      <c r="J656" s="38"/>
      <c r="K656" s="38"/>
    </row>
    <row r="657" spans="1:11" ht="15.75" customHeight="1">
      <c r="A657" s="37"/>
      <c r="B657" s="37"/>
      <c r="D657" s="37"/>
      <c r="E657" s="34"/>
      <c r="F657" s="34"/>
      <c r="G657" s="34"/>
      <c r="H657" s="38"/>
      <c r="I657" s="38"/>
      <c r="J657" s="38"/>
      <c r="K657" s="38"/>
    </row>
    <row r="658" spans="1:11" ht="15.75" customHeight="1">
      <c r="A658" s="37"/>
      <c r="B658" s="37"/>
      <c r="D658" s="37"/>
      <c r="E658" s="34"/>
      <c r="F658" s="34"/>
      <c r="G658" s="34"/>
      <c r="H658" s="38"/>
      <c r="I658" s="38"/>
      <c r="J658" s="38"/>
      <c r="K658" s="38"/>
    </row>
    <row r="659" spans="1:11" ht="15.75" customHeight="1">
      <c r="A659" s="37"/>
      <c r="B659" s="37"/>
      <c r="D659" s="37"/>
      <c r="E659" s="34"/>
      <c r="F659" s="34"/>
      <c r="G659" s="34"/>
      <c r="H659" s="38"/>
      <c r="I659" s="38"/>
      <c r="J659" s="38"/>
      <c r="K659" s="38"/>
    </row>
    <row r="660" spans="1:11" ht="15.75" customHeight="1">
      <c r="A660" s="37"/>
      <c r="B660" s="37"/>
      <c r="D660" s="37"/>
      <c r="E660" s="34"/>
      <c r="F660" s="34"/>
      <c r="G660" s="34"/>
      <c r="H660" s="38"/>
      <c r="I660" s="38"/>
      <c r="J660" s="38"/>
      <c r="K660" s="38"/>
    </row>
    <row r="661" spans="1:11" ht="15.75" customHeight="1">
      <c r="A661" s="37"/>
      <c r="B661" s="37"/>
      <c r="D661" s="37"/>
      <c r="E661" s="34"/>
      <c r="F661" s="34"/>
      <c r="G661" s="34"/>
      <c r="H661" s="38"/>
      <c r="I661" s="38"/>
      <c r="J661" s="38"/>
      <c r="K661" s="38"/>
    </row>
    <row r="662" spans="1:11" ht="15.75" customHeight="1">
      <c r="A662" s="37"/>
      <c r="B662" s="37"/>
      <c r="D662" s="37"/>
      <c r="E662" s="34"/>
      <c r="F662" s="34"/>
      <c r="G662" s="34"/>
      <c r="H662" s="38"/>
      <c r="I662" s="38"/>
      <c r="J662" s="38"/>
      <c r="K662" s="38"/>
    </row>
    <row r="663" spans="1:11" ht="15.75" customHeight="1">
      <c r="A663" s="37"/>
      <c r="B663" s="37"/>
      <c r="D663" s="37"/>
      <c r="E663" s="34"/>
      <c r="F663" s="34"/>
      <c r="G663" s="34"/>
      <c r="H663" s="38"/>
      <c r="I663" s="38"/>
      <c r="J663" s="38"/>
      <c r="K663" s="38"/>
    </row>
    <row r="664" spans="1:11" ht="15.75" customHeight="1">
      <c r="A664" s="37"/>
      <c r="B664" s="37"/>
      <c r="D664" s="37"/>
      <c r="E664" s="34"/>
      <c r="F664" s="34"/>
      <c r="G664" s="34"/>
      <c r="H664" s="38"/>
      <c r="I664" s="38"/>
      <c r="J664" s="38"/>
      <c r="K664" s="38"/>
    </row>
    <row r="665" spans="1:11" ht="15.75" customHeight="1">
      <c r="A665" s="37"/>
      <c r="B665" s="37"/>
      <c r="D665" s="37"/>
      <c r="E665" s="34"/>
      <c r="F665" s="34"/>
      <c r="G665" s="34"/>
      <c r="H665" s="38"/>
      <c r="I665" s="38"/>
      <c r="J665" s="38"/>
      <c r="K665" s="38"/>
    </row>
    <row r="666" spans="1:11" ht="15.75" customHeight="1">
      <c r="A666" s="37"/>
      <c r="B666" s="37"/>
      <c r="D666" s="37"/>
      <c r="E666" s="34"/>
      <c r="F666" s="34"/>
      <c r="G666" s="34"/>
      <c r="H666" s="38"/>
      <c r="I666" s="38"/>
      <c r="J666" s="38"/>
      <c r="K666" s="38"/>
    </row>
    <row r="667" spans="1:11" ht="15.75" customHeight="1">
      <c r="A667" s="37"/>
      <c r="B667" s="37"/>
      <c r="D667" s="37"/>
      <c r="E667" s="34"/>
      <c r="F667" s="34"/>
      <c r="G667" s="34"/>
      <c r="H667" s="38"/>
      <c r="I667" s="38"/>
      <c r="J667" s="38"/>
      <c r="K667" s="38"/>
    </row>
    <row r="668" spans="1:11" ht="15.75" customHeight="1">
      <c r="A668" s="37"/>
      <c r="B668" s="37"/>
      <c r="D668" s="37"/>
      <c r="E668" s="34"/>
      <c r="F668" s="34"/>
      <c r="G668" s="34"/>
      <c r="H668" s="38"/>
      <c r="I668" s="38"/>
      <c r="J668" s="38"/>
      <c r="K668" s="38"/>
    </row>
    <row r="669" spans="1:11" ht="15.75" customHeight="1">
      <c r="A669" s="37"/>
      <c r="B669" s="37"/>
      <c r="D669" s="37"/>
      <c r="E669" s="34"/>
      <c r="F669" s="34"/>
      <c r="G669" s="34"/>
      <c r="H669" s="38"/>
      <c r="I669" s="38"/>
      <c r="J669" s="38"/>
      <c r="K669" s="38"/>
    </row>
    <row r="670" spans="1:11" ht="15.75" customHeight="1">
      <c r="A670" s="37"/>
      <c r="B670" s="37"/>
      <c r="D670" s="37"/>
      <c r="E670" s="34"/>
      <c r="F670" s="34"/>
      <c r="G670" s="34"/>
      <c r="H670" s="38"/>
      <c r="I670" s="38"/>
      <c r="J670" s="38"/>
      <c r="K670" s="38"/>
    </row>
    <row r="671" spans="1:11" ht="15.75" customHeight="1">
      <c r="A671" s="37"/>
      <c r="B671" s="37"/>
      <c r="D671" s="37"/>
      <c r="E671" s="34"/>
      <c r="F671" s="34"/>
      <c r="G671" s="34"/>
      <c r="H671" s="38"/>
      <c r="I671" s="38"/>
      <c r="J671" s="38"/>
      <c r="K671" s="38"/>
    </row>
    <row r="672" spans="1:11" ht="15.75" customHeight="1">
      <c r="A672" s="37"/>
      <c r="B672" s="37"/>
      <c r="D672" s="37"/>
      <c r="E672" s="34"/>
      <c r="F672" s="34"/>
      <c r="G672" s="34"/>
      <c r="H672" s="38"/>
      <c r="I672" s="38"/>
      <c r="J672" s="38"/>
      <c r="K672" s="38"/>
    </row>
    <row r="673" spans="1:11" ht="15.75" customHeight="1">
      <c r="A673" s="37"/>
      <c r="B673" s="37"/>
      <c r="D673" s="37"/>
      <c r="E673" s="34"/>
      <c r="F673" s="34"/>
      <c r="G673" s="34"/>
      <c r="H673" s="38"/>
      <c r="I673" s="38"/>
      <c r="J673" s="38"/>
      <c r="K673" s="38"/>
    </row>
    <row r="674" spans="1:11" ht="15.75" customHeight="1">
      <c r="A674" s="37"/>
      <c r="B674" s="37"/>
      <c r="D674" s="37"/>
      <c r="E674" s="34"/>
      <c r="F674" s="34"/>
      <c r="G674" s="34"/>
      <c r="H674" s="38"/>
      <c r="I674" s="38"/>
      <c r="J674" s="38"/>
      <c r="K674" s="38"/>
    </row>
    <row r="675" spans="1:11" ht="15.75" customHeight="1">
      <c r="A675" s="37"/>
      <c r="B675" s="37"/>
      <c r="D675" s="37"/>
      <c r="E675" s="34"/>
      <c r="F675" s="34"/>
      <c r="G675" s="34"/>
      <c r="H675" s="38"/>
      <c r="I675" s="38"/>
      <c r="J675" s="38"/>
      <c r="K675" s="38"/>
    </row>
    <row r="676" spans="1:11" ht="15.75" customHeight="1">
      <c r="A676" s="37"/>
      <c r="B676" s="37"/>
      <c r="D676" s="37"/>
      <c r="E676" s="34"/>
      <c r="F676" s="34"/>
      <c r="G676" s="34"/>
      <c r="H676" s="38"/>
      <c r="I676" s="38"/>
      <c r="J676" s="38"/>
      <c r="K676" s="38"/>
    </row>
    <row r="677" spans="1:11" ht="15.75" customHeight="1">
      <c r="A677" s="37"/>
      <c r="B677" s="37"/>
      <c r="D677" s="37"/>
      <c r="E677" s="34"/>
      <c r="F677" s="34"/>
      <c r="G677" s="34"/>
      <c r="H677" s="38"/>
      <c r="I677" s="38"/>
      <c r="J677" s="38"/>
      <c r="K677" s="38"/>
    </row>
    <row r="678" spans="1:11" ht="15.75" customHeight="1">
      <c r="A678" s="37"/>
      <c r="B678" s="37"/>
      <c r="D678" s="37"/>
      <c r="E678" s="34"/>
      <c r="F678" s="34"/>
      <c r="G678" s="34"/>
      <c r="H678" s="38"/>
      <c r="I678" s="38"/>
      <c r="J678" s="38"/>
      <c r="K678" s="38"/>
    </row>
    <row r="679" spans="1:11" ht="15.75" customHeight="1">
      <c r="A679" s="37"/>
      <c r="B679" s="37"/>
      <c r="D679" s="37"/>
      <c r="E679" s="34"/>
      <c r="F679" s="34"/>
      <c r="G679" s="34"/>
      <c r="H679" s="38"/>
      <c r="I679" s="38"/>
      <c r="J679" s="38"/>
      <c r="K679" s="38"/>
    </row>
    <row r="680" spans="1:11" ht="15.75" customHeight="1">
      <c r="A680" s="37"/>
      <c r="B680" s="37"/>
      <c r="D680" s="37"/>
      <c r="E680" s="34"/>
      <c r="F680" s="34"/>
      <c r="G680" s="34"/>
      <c r="H680" s="38"/>
      <c r="I680" s="38"/>
      <c r="J680" s="38"/>
      <c r="K680" s="38"/>
    </row>
    <row r="681" spans="1:11" ht="15.75" customHeight="1">
      <c r="A681" s="37"/>
      <c r="B681" s="37"/>
      <c r="D681" s="37"/>
      <c r="E681" s="34"/>
      <c r="F681" s="34"/>
      <c r="G681" s="34"/>
      <c r="H681" s="38"/>
      <c r="I681" s="38"/>
      <c r="J681" s="38"/>
      <c r="K681" s="38"/>
    </row>
    <row r="682" spans="1:11" ht="15.75" customHeight="1">
      <c r="A682" s="37"/>
      <c r="B682" s="37"/>
      <c r="D682" s="37"/>
      <c r="E682" s="34"/>
      <c r="F682" s="34"/>
      <c r="G682" s="34"/>
      <c r="H682" s="38"/>
      <c r="I682" s="38"/>
      <c r="J682" s="38"/>
      <c r="K682" s="38"/>
    </row>
    <row r="683" spans="1:11" ht="15.75" customHeight="1">
      <c r="A683" s="37"/>
      <c r="B683" s="37"/>
      <c r="D683" s="37"/>
      <c r="E683" s="34"/>
      <c r="F683" s="34"/>
      <c r="G683" s="34"/>
      <c r="H683" s="38"/>
      <c r="I683" s="38"/>
      <c r="J683" s="38"/>
      <c r="K683" s="38"/>
    </row>
    <row r="684" spans="1:11" ht="15.75" customHeight="1">
      <c r="A684" s="37"/>
      <c r="B684" s="37"/>
      <c r="D684" s="37"/>
      <c r="E684" s="34"/>
      <c r="F684" s="34"/>
      <c r="G684" s="34"/>
      <c r="H684" s="38"/>
      <c r="I684" s="38"/>
      <c r="J684" s="38"/>
      <c r="K684" s="38"/>
    </row>
    <row r="685" spans="1:11" ht="15.75" customHeight="1">
      <c r="A685" s="37"/>
      <c r="B685" s="37"/>
      <c r="D685" s="37"/>
      <c r="E685" s="34"/>
      <c r="F685" s="34"/>
      <c r="G685" s="34"/>
      <c r="H685" s="38"/>
      <c r="I685" s="38"/>
      <c r="J685" s="38"/>
      <c r="K685" s="38"/>
    </row>
    <row r="686" spans="1:11" ht="15.75" customHeight="1">
      <c r="A686" s="37"/>
      <c r="B686" s="37"/>
      <c r="D686" s="37"/>
      <c r="E686" s="34"/>
      <c r="F686" s="34"/>
      <c r="G686" s="34"/>
      <c r="H686" s="38"/>
      <c r="I686" s="38"/>
      <c r="J686" s="38"/>
      <c r="K686" s="38"/>
    </row>
    <row r="687" spans="1:11" ht="15.75" customHeight="1">
      <c r="A687" s="37"/>
      <c r="B687" s="37"/>
      <c r="D687" s="37"/>
      <c r="E687" s="34"/>
      <c r="F687" s="34"/>
      <c r="G687" s="34"/>
      <c r="H687" s="38"/>
      <c r="I687" s="38"/>
      <c r="J687" s="38"/>
      <c r="K687" s="38"/>
    </row>
    <row r="688" spans="1:11" ht="15.75" customHeight="1">
      <c r="A688" s="37"/>
      <c r="B688" s="37"/>
      <c r="D688" s="37"/>
      <c r="E688" s="34"/>
      <c r="F688" s="34"/>
      <c r="G688" s="34"/>
      <c r="H688" s="38"/>
      <c r="I688" s="38"/>
      <c r="J688" s="38"/>
      <c r="K688" s="38"/>
    </row>
    <row r="689" spans="1:11" ht="15.75" customHeight="1">
      <c r="A689" s="37"/>
      <c r="B689" s="37"/>
      <c r="D689" s="37"/>
      <c r="E689" s="34"/>
      <c r="F689" s="34"/>
      <c r="G689" s="34"/>
      <c r="H689" s="38"/>
      <c r="I689" s="38"/>
      <c r="J689" s="38"/>
      <c r="K689" s="38"/>
    </row>
    <row r="690" spans="1:11" ht="15.75" customHeight="1">
      <c r="A690" s="37"/>
      <c r="B690" s="37"/>
      <c r="D690" s="37"/>
      <c r="E690" s="34"/>
      <c r="F690" s="34"/>
      <c r="G690" s="34"/>
      <c r="H690" s="38"/>
      <c r="I690" s="38"/>
      <c r="J690" s="38"/>
      <c r="K690" s="38"/>
    </row>
    <row r="691" spans="1:11" ht="15.75" customHeight="1">
      <c r="A691" s="37"/>
      <c r="B691" s="37"/>
      <c r="D691" s="37"/>
      <c r="E691" s="34"/>
      <c r="F691" s="34"/>
      <c r="G691" s="34"/>
      <c r="H691" s="38"/>
      <c r="I691" s="38"/>
      <c r="J691" s="38"/>
      <c r="K691" s="38"/>
    </row>
    <row r="692" spans="1:11" ht="15.75" customHeight="1">
      <c r="A692" s="37"/>
      <c r="B692" s="37"/>
      <c r="D692" s="37"/>
      <c r="E692" s="34"/>
      <c r="F692" s="34"/>
      <c r="G692" s="34"/>
      <c r="H692" s="38"/>
      <c r="I692" s="38"/>
      <c r="J692" s="38"/>
      <c r="K692" s="38"/>
    </row>
    <row r="693" spans="1:11" ht="15.75" customHeight="1">
      <c r="A693" s="37"/>
      <c r="B693" s="37"/>
      <c r="D693" s="37"/>
      <c r="E693" s="34"/>
      <c r="F693" s="34"/>
      <c r="G693" s="34"/>
      <c r="H693" s="38"/>
      <c r="I693" s="38"/>
      <c r="J693" s="38"/>
      <c r="K693" s="38"/>
    </row>
    <row r="694" spans="1:11" ht="15.75" customHeight="1">
      <c r="A694" s="37"/>
      <c r="B694" s="37"/>
      <c r="D694" s="37"/>
      <c r="E694" s="34"/>
      <c r="F694" s="34"/>
      <c r="G694" s="34"/>
      <c r="H694" s="38"/>
      <c r="I694" s="38"/>
      <c r="J694" s="38"/>
      <c r="K694" s="38"/>
    </row>
    <row r="695" spans="1:11" ht="15.75" customHeight="1">
      <c r="A695" s="37"/>
      <c r="B695" s="37"/>
      <c r="D695" s="37"/>
      <c r="E695" s="34"/>
      <c r="F695" s="34"/>
      <c r="G695" s="34"/>
      <c r="H695" s="38"/>
      <c r="I695" s="38"/>
      <c r="J695" s="38"/>
      <c r="K695" s="38"/>
    </row>
    <row r="696" spans="1:11" ht="15.75" customHeight="1">
      <c r="A696" s="37"/>
      <c r="B696" s="37"/>
      <c r="D696" s="37"/>
      <c r="E696" s="34"/>
      <c r="F696" s="34"/>
      <c r="G696" s="34"/>
      <c r="H696" s="38"/>
      <c r="I696" s="38"/>
      <c r="J696" s="38"/>
      <c r="K696" s="38"/>
    </row>
    <row r="697" spans="1:11" ht="15.75" customHeight="1">
      <c r="A697" s="37"/>
      <c r="B697" s="37"/>
      <c r="D697" s="37"/>
      <c r="E697" s="34"/>
      <c r="F697" s="34"/>
      <c r="G697" s="34"/>
      <c r="H697" s="38"/>
      <c r="I697" s="38"/>
      <c r="J697" s="38"/>
      <c r="K697" s="38"/>
    </row>
    <row r="698" spans="1:11" ht="15.75" customHeight="1">
      <c r="A698" s="37"/>
      <c r="B698" s="37"/>
      <c r="D698" s="37"/>
      <c r="E698" s="34"/>
      <c r="F698" s="34"/>
      <c r="G698" s="34"/>
      <c r="H698" s="38"/>
      <c r="I698" s="38"/>
      <c r="J698" s="38"/>
      <c r="K698" s="38"/>
    </row>
    <row r="699" spans="1:11" ht="15.75" customHeight="1">
      <c r="A699" s="37"/>
      <c r="B699" s="37"/>
      <c r="D699" s="37"/>
      <c r="E699" s="34"/>
      <c r="F699" s="34"/>
      <c r="G699" s="34"/>
      <c r="H699" s="38"/>
      <c r="I699" s="38"/>
      <c r="J699" s="38"/>
      <c r="K699" s="38"/>
    </row>
    <row r="700" spans="1:11" ht="15.75" customHeight="1">
      <c r="A700" s="37"/>
      <c r="B700" s="37"/>
      <c r="D700" s="37"/>
      <c r="E700" s="34"/>
      <c r="F700" s="34"/>
      <c r="G700" s="34"/>
      <c r="H700" s="38"/>
      <c r="I700" s="38"/>
      <c r="J700" s="38"/>
      <c r="K700" s="38"/>
    </row>
    <row r="701" spans="1:11" ht="15.75" customHeight="1">
      <c r="A701" s="37"/>
      <c r="B701" s="37"/>
      <c r="D701" s="37"/>
      <c r="E701" s="34"/>
      <c r="F701" s="34"/>
      <c r="G701" s="34"/>
      <c r="H701" s="38"/>
      <c r="I701" s="38"/>
      <c r="J701" s="38"/>
      <c r="K701" s="38"/>
    </row>
    <row r="702" spans="1:11" ht="15.75" customHeight="1">
      <c r="A702" s="37"/>
      <c r="B702" s="37"/>
      <c r="D702" s="37"/>
      <c r="E702" s="34"/>
      <c r="F702" s="34"/>
      <c r="G702" s="34"/>
      <c r="H702" s="38"/>
      <c r="I702" s="38"/>
      <c r="J702" s="38"/>
      <c r="K702" s="38"/>
    </row>
    <row r="703" spans="1:11" ht="15.75" customHeight="1">
      <c r="A703" s="37"/>
      <c r="B703" s="37"/>
      <c r="D703" s="37"/>
      <c r="E703" s="34"/>
      <c r="F703" s="34"/>
      <c r="G703" s="34"/>
      <c r="H703" s="38"/>
      <c r="I703" s="38"/>
      <c r="J703" s="38"/>
      <c r="K703" s="38"/>
    </row>
    <row r="704" spans="1:11" ht="15.75" customHeight="1">
      <c r="A704" s="37"/>
      <c r="B704" s="37"/>
      <c r="D704" s="37"/>
      <c r="E704" s="34"/>
      <c r="F704" s="34"/>
      <c r="G704" s="34"/>
      <c r="H704" s="38"/>
      <c r="I704" s="38"/>
      <c r="J704" s="38"/>
      <c r="K704" s="38"/>
    </row>
    <row r="705" spans="1:11" ht="15.75" customHeight="1">
      <c r="A705" s="37"/>
      <c r="B705" s="37"/>
      <c r="D705" s="37"/>
      <c r="E705" s="34"/>
      <c r="F705" s="34"/>
      <c r="G705" s="34"/>
      <c r="H705" s="38"/>
      <c r="I705" s="38"/>
      <c r="J705" s="38"/>
      <c r="K705" s="38"/>
    </row>
    <row r="706" spans="1:11" ht="15.75" customHeight="1">
      <c r="A706" s="37"/>
      <c r="B706" s="37"/>
      <c r="D706" s="37"/>
      <c r="E706" s="34"/>
      <c r="F706" s="34"/>
      <c r="G706" s="34"/>
      <c r="H706" s="38"/>
      <c r="I706" s="38"/>
      <c r="J706" s="38"/>
      <c r="K706" s="38"/>
    </row>
    <row r="707" spans="1:11" ht="15.75" customHeight="1">
      <c r="A707" s="37"/>
      <c r="B707" s="37"/>
      <c r="D707" s="37"/>
      <c r="E707" s="34"/>
      <c r="F707" s="34"/>
      <c r="G707" s="34"/>
      <c r="H707" s="38"/>
      <c r="I707" s="38"/>
      <c r="J707" s="38"/>
      <c r="K707" s="38"/>
    </row>
    <row r="708" spans="1:11" ht="15.75" customHeight="1">
      <c r="A708" s="37"/>
      <c r="B708" s="37"/>
      <c r="D708" s="37"/>
      <c r="E708" s="34"/>
      <c r="F708" s="34"/>
      <c r="G708" s="34"/>
      <c r="H708" s="38"/>
      <c r="I708" s="38"/>
      <c r="J708" s="38"/>
      <c r="K708" s="38"/>
    </row>
    <row r="709" spans="1:11" ht="15.75" customHeight="1">
      <c r="A709" s="37"/>
      <c r="B709" s="37"/>
      <c r="D709" s="37"/>
      <c r="E709" s="34"/>
      <c r="F709" s="34"/>
      <c r="G709" s="34"/>
      <c r="H709" s="38"/>
      <c r="I709" s="38"/>
      <c r="J709" s="38"/>
      <c r="K709" s="38"/>
    </row>
    <row r="710" spans="1:11" ht="15.75" customHeight="1">
      <c r="A710" s="37"/>
      <c r="B710" s="37"/>
      <c r="D710" s="37"/>
      <c r="E710" s="34"/>
      <c r="F710" s="34"/>
      <c r="G710" s="34"/>
      <c r="H710" s="38"/>
      <c r="I710" s="38"/>
      <c r="J710" s="38"/>
      <c r="K710" s="38"/>
    </row>
    <row r="711" spans="1:11" ht="15.75" customHeight="1">
      <c r="A711" s="37"/>
      <c r="B711" s="37"/>
      <c r="D711" s="37"/>
      <c r="E711" s="34"/>
      <c r="F711" s="34"/>
      <c r="G711" s="34"/>
      <c r="H711" s="38"/>
      <c r="I711" s="38"/>
      <c r="J711" s="38"/>
      <c r="K711" s="38"/>
    </row>
    <row r="712" spans="1:11" ht="15.75" customHeight="1">
      <c r="A712" s="37"/>
      <c r="B712" s="37"/>
      <c r="D712" s="37"/>
      <c r="E712" s="34"/>
      <c r="F712" s="34"/>
      <c r="G712" s="34"/>
      <c r="H712" s="38"/>
      <c r="I712" s="38"/>
      <c r="J712" s="38"/>
      <c r="K712" s="38"/>
    </row>
    <row r="713" spans="1:11" ht="15.75" customHeight="1">
      <c r="A713" s="37"/>
      <c r="B713" s="37"/>
      <c r="D713" s="37"/>
      <c r="E713" s="34"/>
      <c r="F713" s="34"/>
      <c r="G713" s="34"/>
      <c r="H713" s="38"/>
      <c r="I713" s="38"/>
      <c r="J713" s="38"/>
      <c r="K713" s="38"/>
    </row>
    <row r="714" spans="1:11" ht="15.75" customHeight="1">
      <c r="A714" s="37"/>
      <c r="B714" s="37"/>
      <c r="D714" s="37"/>
      <c r="E714" s="34"/>
      <c r="F714" s="34"/>
      <c r="G714" s="34"/>
      <c r="H714" s="38"/>
      <c r="I714" s="38"/>
      <c r="J714" s="38"/>
      <c r="K714" s="38"/>
    </row>
    <row r="715" spans="1:11" ht="15.75" customHeight="1">
      <c r="A715" s="37"/>
      <c r="B715" s="37"/>
      <c r="D715" s="37"/>
      <c r="E715" s="34"/>
      <c r="F715" s="34"/>
      <c r="G715" s="34"/>
      <c r="H715" s="38"/>
      <c r="I715" s="38"/>
      <c r="J715" s="38"/>
      <c r="K715" s="38"/>
    </row>
    <row r="716" spans="1:11" ht="15.75" customHeight="1">
      <c r="A716" s="37"/>
      <c r="B716" s="37"/>
      <c r="D716" s="37"/>
      <c r="E716" s="34"/>
      <c r="F716" s="34"/>
      <c r="G716" s="34"/>
      <c r="H716" s="38"/>
      <c r="I716" s="38"/>
      <c r="J716" s="38"/>
      <c r="K716" s="38"/>
    </row>
    <row r="717" spans="1:11" ht="15.75" customHeight="1">
      <c r="A717" s="37"/>
      <c r="B717" s="37"/>
      <c r="D717" s="37"/>
      <c r="E717" s="34"/>
      <c r="F717" s="34"/>
      <c r="G717" s="34"/>
      <c r="H717" s="38"/>
      <c r="I717" s="38"/>
      <c r="J717" s="38"/>
      <c r="K717" s="38"/>
    </row>
    <row r="718" spans="1:11" ht="15.75" customHeight="1">
      <c r="A718" s="37"/>
      <c r="B718" s="37"/>
      <c r="D718" s="37"/>
      <c r="E718" s="34"/>
      <c r="F718" s="34"/>
      <c r="G718" s="34"/>
      <c r="H718" s="38"/>
      <c r="I718" s="38"/>
      <c r="J718" s="38"/>
      <c r="K718" s="38"/>
    </row>
    <row r="719" spans="1:11" ht="15.75" customHeight="1">
      <c r="A719" s="37"/>
      <c r="B719" s="37"/>
      <c r="D719" s="37"/>
      <c r="E719" s="34"/>
      <c r="F719" s="34"/>
      <c r="G719" s="34"/>
      <c r="H719" s="38"/>
      <c r="I719" s="38"/>
      <c r="J719" s="38"/>
      <c r="K719" s="38"/>
    </row>
    <row r="720" spans="1:11" ht="15.75" customHeight="1">
      <c r="A720" s="37"/>
      <c r="B720" s="37"/>
      <c r="D720" s="37"/>
      <c r="E720" s="34"/>
      <c r="F720" s="34"/>
      <c r="G720" s="34"/>
      <c r="H720" s="38"/>
      <c r="I720" s="38"/>
      <c r="J720" s="38"/>
      <c r="K720" s="38"/>
    </row>
    <row r="721" spans="1:11" ht="15.75" customHeight="1">
      <c r="A721" s="37"/>
      <c r="B721" s="37"/>
      <c r="D721" s="37"/>
      <c r="E721" s="34"/>
      <c r="F721" s="34"/>
      <c r="G721" s="34"/>
      <c r="H721" s="38"/>
      <c r="I721" s="38"/>
      <c r="J721" s="38"/>
      <c r="K721" s="38"/>
    </row>
    <row r="722" spans="1:11" ht="15.75" customHeight="1">
      <c r="A722" s="37"/>
      <c r="B722" s="37"/>
      <c r="D722" s="37"/>
      <c r="E722" s="34"/>
      <c r="F722" s="34"/>
      <c r="G722" s="34"/>
      <c r="H722" s="38"/>
      <c r="I722" s="38"/>
      <c r="J722" s="38"/>
      <c r="K722" s="38"/>
    </row>
    <row r="723" spans="1:11" ht="15.75" customHeight="1">
      <c r="A723" s="37"/>
      <c r="B723" s="37"/>
      <c r="D723" s="37"/>
      <c r="E723" s="34"/>
      <c r="F723" s="34"/>
      <c r="G723" s="34"/>
      <c r="H723" s="38"/>
      <c r="I723" s="38"/>
      <c r="J723" s="38"/>
      <c r="K723" s="38"/>
    </row>
    <row r="724" spans="1:11" ht="15.75" customHeight="1">
      <c r="A724" s="37"/>
      <c r="B724" s="37"/>
      <c r="D724" s="37"/>
      <c r="E724" s="34"/>
      <c r="F724" s="34"/>
      <c r="G724" s="34"/>
      <c r="H724" s="38"/>
      <c r="I724" s="38"/>
      <c r="J724" s="38"/>
      <c r="K724" s="38"/>
    </row>
    <row r="725" spans="1:11" ht="15.75" customHeight="1">
      <c r="A725" s="37"/>
      <c r="B725" s="37"/>
      <c r="D725" s="37"/>
      <c r="E725" s="34"/>
      <c r="F725" s="34"/>
      <c r="G725" s="34"/>
      <c r="H725" s="38"/>
      <c r="I725" s="38"/>
      <c r="J725" s="38"/>
      <c r="K725" s="38"/>
    </row>
    <row r="726" spans="1:11" ht="15.75" customHeight="1">
      <c r="A726" s="37"/>
      <c r="B726" s="37"/>
      <c r="D726" s="37"/>
      <c r="E726" s="34"/>
      <c r="F726" s="34"/>
      <c r="G726" s="34"/>
      <c r="H726" s="38"/>
      <c r="I726" s="38"/>
      <c r="J726" s="38"/>
      <c r="K726" s="38"/>
    </row>
    <row r="727" spans="1:11" ht="15.75" customHeight="1">
      <c r="A727" s="37"/>
      <c r="B727" s="37"/>
      <c r="D727" s="37"/>
      <c r="E727" s="34"/>
      <c r="F727" s="34"/>
      <c r="G727" s="34"/>
      <c r="H727" s="38"/>
      <c r="I727" s="38"/>
      <c r="J727" s="38"/>
      <c r="K727" s="38"/>
    </row>
    <row r="728" spans="1:11" ht="15.75" customHeight="1">
      <c r="A728" s="37"/>
      <c r="B728" s="37"/>
      <c r="D728" s="37"/>
      <c r="E728" s="34"/>
      <c r="F728" s="34"/>
      <c r="G728" s="34"/>
      <c r="H728" s="38"/>
      <c r="I728" s="38"/>
      <c r="J728" s="38"/>
      <c r="K728" s="38"/>
    </row>
    <row r="729" spans="1:11" ht="15.75" customHeight="1">
      <c r="A729" s="37"/>
      <c r="B729" s="37"/>
      <c r="D729" s="37"/>
      <c r="E729" s="34"/>
      <c r="F729" s="34"/>
      <c r="G729" s="34"/>
      <c r="H729" s="38"/>
      <c r="I729" s="38"/>
      <c r="J729" s="38"/>
      <c r="K729" s="38"/>
    </row>
    <row r="730" spans="1:11" ht="15.75" customHeight="1">
      <c r="A730" s="37"/>
      <c r="B730" s="37"/>
      <c r="D730" s="37"/>
      <c r="E730" s="34"/>
      <c r="F730" s="34"/>
      <c r="G730" s="34"/>
      <c r="H730" s="38"/>
      <c r="I730" s="38"/>
      <c r="J730" s="38"/>
      <c r="K730" s="38"/>
    </row>
    <row r="731" spans="1:11" ht="15.75" customHeight="1">
      <c r="A731" s="37"/>
      <c r="B731" s="37"/>
      <c r="D731" s="37"/>
      <c r="E731" s="34"/>
      <c r="F731" s="34"/>
      <c r="G731" s="34"/>
      <c r="H731" s="38"/>
      <c r="I731" s="38"/>
      <c r="J731" s="38"/>
      <c r="K731" s="38"/>
    </row>
    <row r="732" spans="1:11" ht="15.75" customHeight="1">
      <c r="A732" s="37"/>
      <c r="B732" s="37"/>
      <c r="D732" s="37"/>
      <c r="E732" s="34"/>
      <c r="F732" s="34"/>
      <c r="G732" s="34"/>
      <c r="H732" s="38"/>
      <c r="I732" s="38"/>
      <c r="J732" s="38"/>
      <c r="K732" s="38"/>
    </row>
    <row r="733" spans="1:11" ht="15.75" customHeight="1">
      <c r="A733" s="37"/>
      <c r="B733" s="37"/>
      <c r="D733" s="37"/>
      <c r="E733" s="34"/>
      <c r="F733" s="34"/>
      <c r="G733" s="34"/>
      <c r="H733" s="38"/>
      <c r="I733" s="38"/>
      <c r="J733" s="38"/>
      <c r="K733" s="38"/>
    </row>
    <row r="734" spans="1:11" ht="15.75" customHeight="1">
      <c r="A734" s="37"/>
      <c r="B734" s="37"/>
      <c r="D734" s="37"/>
      <c r="E734" s="34"/>
      <c r="F734" s="34"/>
      <c r="G734" s="34"/>
      <c r="H734" s="38"/>
      <c r="I734" s="38"/>
      <c r="J734" s="38"/>
      <c r="K734" s="38"/>
    </row>
    <row r="735" spans="1:11" ht="15.75" customHeight="1">
      <c r="A735" s="37"/>
      <c r="B735" s="37"/>
      <c r="D735" s="37"/>
      <c r="E735" s="34"/>
      <c r="F735" s="34"/>
      <c r="G735" s="34"/>
      <c r="H735" s="38"/>
      <c r="I735" s="38"/>
      <c r="J735" s="38"/>
      <c r="K735" s="38"/>
    </row>
    <row r="736" spans="1:11" ht="15.75" customHeight="1">
      <c r="A736" s="37"/>
      <c r="B736" s="37"/>
      <c r="D736" s="37"/>
      <c r="E736" s="34"/>
      <c r="F736" s="34"/>
      <c r="G736" s="34"/>
      <c r="H736" s="38"/>
      <c r="I736" s="38"/>
      <c r="J736" s="38"/>
      <c r="K736" s="38"/>
    </row>
    <row r="737" spans="1:11" ht="15.75" customHeight="1">
      <c r="A737" s="37"/>
      <c r="B737" s="37"/>
      <c r="D737" s="37"/>
      <c r="E737" s="34"/>
      <c r="F737" s="34"/>
      <c r="G737" s="34"/>
      <c r="H737" s="38"/>
      <c r="I737" s="38"/>
      <c r="J737" s="38"/>
      <c r="K737" s="38"/>
    </row>
    <row r="738" spans="1:11" ht="15.75" customHeight="1">
      <c r="A738" s="37"/>
      <c r="B738" s="37"/>
      <c r="D738" s="37"/>
      <c r="E738" s="34"/>
      <c r="F738" s="34"/>
      <c r="G738" s="34"/>
      <c r="H738" s="38"/>
      <c r="I738" s="38"/>
      <c r="J738" s="38"/>
      <c r="K738" s="38"/>
    </row>
    <row r="739" spans="1:11" ht="15.75" customHeight="1">
      <c r="A739" s="37"/>
      <c r="B739" s="37"/>
      <c r="D739" s="37"/>
      <c r="E739" s="34"/>
      <c r="F739" s="34"/>
      <c r="G739" s="34"/>
      <c r="H739" s="38"/>
      <c r="I739" s="38"/>
      <c r="J739" s="38"/>
      <c r="K739" s="38"/>
    </row>
    <row r="740" spans="1:11" ht="15.75" customHeight="1">
      <c r="A740" s="37"/>
      <c r="B740" s="37"/>
      <c r="D740" s="37"/>
      <c r="E740" s="34"/>
      <c r="F740" s="34"/>
      <c r="G740" s="34"/>
      <c r="H740" s="38"/>
      <c r="I740" s="38"/>
      <c r="J740" s="38"/>
      <c r="K740" s="38"/>
    </row>
    <row r="741" spans="1:11" ht="15.75" customHeight="1">
      <c r="A741" s="37"/>
      <c r="B741" s="37"/>
      <c r="D741" s="37"/>
      <c r="E741" s="34"/>
      <c r="F741" s="34"/>
      <c r="G741" s="34"/>
      <c r="H741" s="38"/>
      <c r="I741" s="38"/>
      <c r="J741" s="38"/>
      <c r="K741" s="38"/>
    </row>
    <row r="742" spans="1:11" ht="15.75" customHeight="1">
      <c r="A742" s="37"/>
      <c r="B742" s="37"/>
      <c r="D742" s="37"/>
      <c r="E742" s="34"/>
      <c r="F742" s="34"/>
      <c r="G742" s="34"/>
      <c r="H742" s="38"/>
      <c r="I742" s="38"/>
      <c r="J742" s="38"/>
      <c r="K742" s="38"/>
    </row>
    <row r="743" spans="1:11" ht="15.75" customHeight="1">
      <c r="A743" s="37"/>
      <c r="B743" s="37"/>
      <c r="D743" s="37"/>
      <c r="E743" s="34"/>
      <c r="F743" s="34"/>
      <c r="G743" s="34"/>
      <c r="H743" s="38"/>
      <c r="I743" s="38"/>
      <c r="J743" s="38"/>
      <c r="K743" s="38"/>
    </row>
    <row r="744" spans="1:11" ht="15.75" customHeight="1">
      <c r="A744" s="37"/>
      <c r="B744" s="37"/>
      <c r="D744" s="37"/>
      <c r="E744" s="34"/>
      <c r="F744" s="34"/>
      <c r="G744" s="34"/>
      <c r="H744" s="38"/>
      <c r="I744" s="38"/>
      <c r="J744" s="38"/>
      <c r="K744" s="38"/>
    </row>
    <row r="745" spans="1:11" ht="15.75" customHeight="1">
      <c r="A745" s="37"/>
      <c r="B745" s="37"/>
      <c r="D745" s="37"/>
      <c r="E745" s="34"/>
      <c r="F745" s="34"/>
      <c r="G745" s="34"/>
      <c r="H745" s="38"/>
      <c r="I745" s="38"/>
      <c r="J745" s="38"/>
      <c r="K745" s="38"/>
    </row>
    <row r="746" spans="1:11" ht="15.75" customHeight="1">
      <c r="A746" s="37"/>
      <c r="B746" s="37"/>
      <c r="D746" s="37"/>
      <c r="E746" s="34"/>
      <c r="F746" s="34"/>
      <c r="G746" s="34"/>
      <c r="H746" s="38"/>
      <c r="I746" s="38"/>
      <c r="J746" s="38"/>
      <c r="K746" s="38"/>
    </row>
    <row r="747" spans="1:11" ht="15.75" customHeight="1">
      <c r="A747" s="37"/>
      <c r="B747" s="37"/>
      <c r="D747" s="37"/>
      <c r="E747" s="34"/>
      <c r="F747" s="34"/>
      <c r="G747" s="34"/>
      <c r="H747" s="38"/>
      <c r="I747" s="38"/>
      <c r="J747" s="38"/>
      <c r="K747" s="38"/>
    </row>
    <row r="748" spans="1:11" ht="15.75" customHeight="1">
      <c r="A748" s="37"/>
      <c r="B748" s="37"/>
      <c r="D748" s="37"/>
      <c r="E748" s="34"/>
      <c r="F748" s="34"/>
      <c r="G748" s="34"/>
      <c r="H748" s="38"/>
      <c r="I748" s="38"/>
      <c r="J748" s="38"/>
      <c r="K748" s="38"/>
    </row>
    <row r="749" spans="1:11" ht="15.75" customHeight="1">
      <c r="A749" s="37"/>
      <c r="B749" s="37"/>
      <c r="D749" s="37"/>
      <c r="E749" s="34"/>
      <c r="F749" s="34"/>
      <c r="G749" s="34"/>
      <c r="H749" s="38"/>
      <c r="I749" s="38"/>
      <c r="J749" s="38"/>
      <c r="K749" s="38"/>
    </row>
    <row r="750" spans="1:11" ht="15.75" customHeight="1">
      <c r="A750" s="37"/>
      <c r="B750" s="37"/>
      <c r="D750" s="37"/>
      <c r="E750" s="34"/>
      <c r="F750" s="34"/>
      <c r="G750" s="34"/>
      <c r="H750" s="38"/>
      <c r="I750" s="38"/>
      <c r="J750" s="38"/>
      <c r="K750" s="38"/>
    </row>
    <row r="751" spans="1:11" ht="15.75" customHeight="1">
      <c r="A751" s="37"/>
      <c r="B751" s="37"/>
      <c r="D751" s="37"/>
      <c r="E751" s="34"/>
      <c r="F751" s="34"/>
      <c r="G751" s="34"/>
      <c r="H751" s="38"/>
      <c r="I751" s="38"/>
      <c r="J751" s="38"/>
      <c r="K751" s="38"/>
    </row>
    <row r="752" spans="1:11" ht="15.75" customHeight="1">
      <c r="A752" s="37"/>
      <c r="B752" s="37"/>
      <c r="D752" s="37"/>
      <c r="E752" s="34"/>
      <c r="F752" s="34"/>
      <c r="G752" s="34"/>
      <c r="H752" s="38"/>
      <c r="I752" s="38"/>
      <c r="J752" s="38"/>
      <c r="K752" s="38"/>
    </row>
    <row r="753" spans="1:11" ht="15.75" customHeight="1">
      <c r="A753" s="37"/>
      <c r="B753" s="37"/>
      <c r="D753" s="37"/>
      <c r="E753" s="34"/>
      <c r="F753" s="34"/>
      <c r="G753" s="34"/>
      <c r="H753" s="38"/>
      <c r="I753" s="38"/>
      <c r="J753" s="38"/>
      <c r="K753" s="38"/>
    </row>
    <row r="754" spans="1:11" ht="15.75" customHeight="1">
      <c r="A754" s="37"/>
      <c r="B754" s="37"/>
      <c r="D754" s="37"/>
      <c r="E754" s="34"/>
      <c r="F754" s="34"/>
      <c r="G754" s="34"/>
      <c r="H754" s="38"/>
      <c r="I754" s="38"/>
      <c r="J754" s="38"/>
      <c r="K754" s="38"/>
    </row>
    <row r="755" spans="1:11" ht="15.75" customHeight="1">
      <c r="A755" s="37"/>
      <c r="B755" s="37"/>
      <c r="D755" s="37"/>
      <c r="E755" s="34"/>
      <c r="F755" s="34"/>
      <c r="G755" s="34"/>
      <c r="H755" s="38"/>
      <c r="I755" s="38"/>
      <c r="J755" s="38"/>
      <c r="K755" s="38"/>
    </row>
    <row r="756" spans="1:11" ht="15.75" customHeight="1">
      <c r="A756" s="37"/>
      <c r="B756" s="37"/>
      <c r="D756" s="37"/>
      <c r="E756" s="34"/>
      <c r="F756" s="34"/>
      <c r="G756" s="34"/>
      <c r="H756" s="38"/>
      <c r="I756" s="38"/>
      <c r="J756" s="38"/>
      <c r="K756" s="38"/>
    </row>
    <row r="757" spans="1:11" ht="15.75" customHeight="1">
      <c r="A757" s="37"/>
      <c r="B757" s="37"/>
      <c r="D757" s="37"/>
      <c r="E757" s="34"/>
      <c r="F757" s="34"/>
      <c r="G757" s="34"/>
      <c r="H757" s="38"/>
      <c r="I757" s="38"/>
      <c r="J757" s="38"/>
      <c r="K757" s="38"/>
    </row>
    <row r="758" spans="1:11" ht="15.75" customHeight="1">
      <c r="A758" s="37"/>
      <c r="B758" s="37"/>
      <c r="D758" s="37"/>
      <c r="E758" s="34"/>
      <c r="F758" s="34"/>
      <c r="G758" s="34"/>
      <c r="H758" s="38"/>
      <c r="I758" s="38"/>
      <c r="J758" s="38"/>
      <c r="K758" s="38"/>
    </row>
    <row r="759" spans="1:11" ht="15.75" customHeight="1">
      <c r="A759" s="37"/>
      <c r="B759" s="37"/>
      <c r="D759" s="37"/>
      <c r="E759" s="34"/>
      <c r="F759" s="34"/>
      <c r="G759" s="34"/>
      <c r="H759" s="38"/>
      <c r="I759" s="38"/>
      <c r="J759" s="38"/>
      <c r="K759" s="38"/>
    </row>
    <row r="760" spans="1:11" ht="15.75" customHeight="1">
      <c r="A760" s="37"/>
      <c r="B760" s="37"/>
      <c r="D760" s="37"/>
      <c r="E760" s="34"/>
      <c r="F760" s="34"/>
      <c r="G760" s="34"/>
      <c r="H760" s="38"/>
      <c r="I760" s="38"/>
      <c r="J760" s="38"/>
      <c r="K760" s="38"/>
    </row>
    <row r="761" spans="1:11" ht="15.75" customHeight="1">
      <c r="A761" s="37"/>
      <c r="B761" s="37"/>
      <c r="D761" s="37"/>
      <c r="E761" s="34"/>
      <c r="F761" s="34"/>
      <c r="G761" s="34"/>
      <c r="H761" s="38"/>
      <c r="I761" s="38"/>
      <c r="J761" s="38"/>
      <c r="K761" s="38"/>
    </row>
    <row r="762" spans="1:11" ht="15.75" customHeight="1">
      <c r="A762" s="37"/>
      <c r="B762" s="37"/>
      <c r="D762" s="37"/>
      <c r="E762" s="34"/>
      <c r="F762" s="34"/>
      <c r="G762" s="34"/>
      <c r="H762" s="38"/>
      <c r="I762" s="38"/>
      <c r="J762" s="38"/>
      <c r="K762" s="38"/>
    </row>
    <row r="763" spans="1:11" ht="15.75" customHeight="1">
      <c r="A763" s="37"/>
      <c r="B763" s="37"/>
      <c r="D763" s="37"/>
      <c r="E763" s="34"/>
      <c r="F763" s="34"/>
      <c r="G763" s="34"/>
      <c r="H763" s="38"/>
      <c r="I763" s="38"/>
      <c r="J763" s="38"/>
      <c r="K763" s="38"/>
    </row>
    <row r="764" spans="1:11" ht="15.75" customHeight="1">
      <c r="A764" s="37"/>
      <c r="B764" s="37"/>
      <c r="D764" s="37"/>
      <c r="E764" s="34"/>
      <c r="F764" s="34"/>
      <c r="G764" s="34"/>
      <c r="H764" s="38"/>
      <c r="I764" s="38"/>
      <c r="J764" s="38"/>
      <c r="K764" s="38"/>
    </row>
    <row r="765" spans="1:11" ht="15.75" customHeight="1">
      <c r="A765" s="37"/>
      <c r="B765" s="37"/>
      <c r="D765" s="37"/>
      <c r="E765" s="34"/>
      <c r="F765" s="34"/>
      <c r="G765" s="34"/>
      <c r="H765" s="38"/>
      <c r="I765" s="38"/>
      <c r="J765" s="38"/>
      <c r="K765" s="38"/>
    </row>
    <row r="766" spans="1:11" ht="15.75" customHeight="1">
      <c r="A766" s="37"/>
      <c r="B766" s="37"/>
      <c r="D766" s="37"/>
      <c r="E766" s="34"/>
      <c r="F766" s="34"/>
      <c r="G766" s="34"/>
      <c r="H766" s="38"/>
      <c r="I766" s="38"/>
      <c r="J766" s="38"/>
      <c r="K766" s="38"/>
    </row>
    <row r="767" spans="1:11" ht="15.75" customHeight="1">
      <c r="A767" s="37"/>
      <c r="B767" s="37"/>
      <c r="D767" s="37"/>
      <c r="E767" s="34"/>
      <c r="F767" s="34"/>
      <c r="G767" s="34"/>
      <c r="H767" s="38"/>
      <c r="I767" s="38"/>
      <c r="J767" s="38"/>
      <c r="K767" s="38"/>
    </row>
    <row r="768" spans="1:11" ht="15.75" customHeight="1">
      <c r="A768" s="37"/>
      <c r="B768" s="37"/>
      <c r="D768" s="37"/>
      <c r="E768" s="34"/>
      <c r="F768" s="34"/>
      <c r="G768" s="34"/>
      <c r="H768" s="38"/>
      <c r="I768" s="38"/>
      <c r="J768" s="38"/>
      <c r="K768" s="38"/>
    </row>
    <row r="769" spans="1:11" ht="15.75" customHeight="1">
      <c r="A769" s="37"/>
      <c r="B769" s="37"/>
      <c r="D769" s="37"/>
      <c r="E769" s="34"/>
      <c r="F769" s="34"/>
      <c r="G769" s="34"/>
      <c r="H769" s="38"/>
      <c r="I769" s="38"/>
      <c r="J769" s="38"/>
      <c r="K769" s="38"/>
    </row>
    <row r="770" spans="1:11" ht="15.75" customHeight="1">
      <c r="A770" s="37"/>
      <c r="B770" s="37"/>
      <c r="D770" s="37"/>
      <c r="E770" s="34"/>
      <c r="F770" s="34"/>
      <c r="G770" s="34"/>
      <c r="H770" s="38"/>
      <c r="I770" s="38"/>
      <c r="J770" s="38"/>
      <c r="K770" s="38"/>
    </row>
    <row r="771" spans="1:11" ht="15.75" customHeight="1">
      <c r="A771" s="37"/>
      <c r="B771" s="37"/>
      <c r="D771" s="37"/>
      <c r="E771" s="34"/>
      <c r="F771" s="34"/>
      <c r="G771" s="34"/>
      <c r="H771" s="38"/>
      <c r="I771" s="38"/>
      <c r="J771" s="38"/>
      <c r="K771" s="38"/>
    </row>
    <row r="772" spans="1:11" ht="15.75" customHeight="1">
      <c r="A772" s="37"/>
      <c r="B772" s="37"/>
      <c r="D772" s="37"/>
      <c r="E772" s="34"/>
      <c r="F772" s="34"/>
      <c r="G772" s="34"/>
      <c r="H772" s="38"/>
      <c r="I772" s="38"/>
      <c r="J772" s="38"/>
      <c r="K772" s="38"/>
    </row>
    <row r="773" spans="1:11" ht="15.75" customHeight="1">
      <c r="A773" s="37"/>
      <c r="B773" s="37"/>
      <c r="D773" s="37"/>
      <c r="E773" s="34"/>
      <c r="F773" s="34"/>
      <c r="G773" s="34"/>
      <c r="H773" s="38"/>
      <c r="I773" s="38"/>
      <c r="J773" s="38"/>
      <c r="K773" s="38"/>
    </row>
    <row r="774" spans="1:11" ht="15.75" customHeight="1">
      <c r="A774" s="37"/>
      <c r="B774" s="37"/>
      <c r="D774" s="37"/>
      <c r="E774" s="34"/>
      <c r="F774" s="34"/>
      <c r="G774" s="34"/>
      <c r="H774" s="38"/>
      <c r="I774" s="38"/>
      <c r="J774" s="38"/>
      <c r="K774" s="38"/>
    </row>
    <row r="775" spans="1:11" ht="15.75" customHeight="1">
      <c r="A775" s="37"/>
      <c r="B775" s="37"/>
      <c r="D775" s="37"/>
      <c r="E775" s="34"/>
      <c r="F775" s="34"/>
      <c r="G775" s="34"/>
      <c r="H775" s="38"/>
      <c r="I775" s="38"/>
      <c r="J775" s="38"/>
      <c r="K775" s="38"/>
    </row>
    <row r="776" spans="1:11" ht="15.75" customHeight="1">
      <c r="A776" s="37"/>
      <c r="B776" s="37"/>
      <c r="D776" s="37"/>
      <c r="E776" s="34"/>
      <c r="F776" s="34"/>
      <c r="G776" s="34"/>
      <c r="H776" s="38"/>
      <c r="I776" s="38"/>
      <c r="J776" s="38"/>
      <c r="K776" s="38"/>
    </row>
    <row r="777" spans="1:11" ht="15.75" customHeight="1">
      <c r="A777" s="37"/>
      <c r="B777" s="37"/>
      <c r="D777" s="37"/>
      <c r="E777" s="34"/>
      <c r="F777" s="34"/>
      <c r="G777" s="34"/>
      <c r="H777" s="38"/>
      <c r="I777" s="38"/>
      <c r="J777" s="38"/>
      <c r="K777" s="38"/>
    </row>
    <row r="778" spans="1:11" ht="15.75" customHeight="1">
      <c r="A778" s="37"/>
      <c r="B778" s="37"/>
      <c r="D778" s="37"/>
      <c r="E778" s="34"/>
      <c r="F778" s="34"/>
      <c r="G778" s="34"/>
      <c r="H778" s="38"/>
      <c r="I778" s="38"/>
      <c r="J778" s="38"/>
      <c r="K778" s="38"/>
    </row>
    <row r="779" spans="1:11" ht="15.75" customHeight="1">
      <c r="A779" s="37"/>
      <c r="B779" s="37"/>
      <c r="D779" s="37"/>
      <c r="E779" s="34"/>
      <c r="F779" s="34"/>
      <c r="G779" s="34"/>
      <c r="H779" s="38"/>
      <c r="I779" s="38"/>
      <c r="J779" s="38"/>
      <c r="K779" s="38"/>
    </row>
    <row r="780" spans="1:11" ht="15.75" customHeight="1">
      <c r="A780" s="37"/>
      <c r="B780" s="37"/>
      <c r="D780" s="37"/>
      <c r="E780" s="34"/>
      <c r="F780" s="34"/>
      <c r="G780" s="34"/>
      <c r="H780" s="38"/>
      <c r="I780" s="38"/>
      <c r="J780" s="38"/>
      <c r="K780" s="38"/>
    </row>
    <row r="781" spans="1:11" ht="15.75" customHeight="1">
      <c r="A781" s="37"/>
      <c r="B781" s="37"/>
      <c r="D781" s="37"/>
      <c r="E781" s="34"/>
      <c r="F781" s="34"/>
      <c r="G781" s="34"/>
      <c r="H781" s="38"/>
      <c r="I781" s="38"/>
      <c r="J781" s="38"/>
      <c r="K781" s="38"/>
    </row>
    <row r="782" spans="1:11" ht="15.75" customHeight="1">
      <c r="A782" s="37"/>
      <c r="B782" s="37"/>
      <c r="D782" s="37"/>
      <c r="E782" s="34"/>
      <c r="F782" s="34"/>
      <c r="G782" s="34"/>
      <c r="H782" s="38"/>
      <c r="I782" s="38"/>
      <c r="J782" s="38"/>
      <c r="K782" s="38"/>
    </row>
    <row r="783" spans="1:11" ht="15.75" customHeight="1">
      <c r="A783" s="37"/>
      <c r="B783" s="37"/>
      <c r="D783" s="37"/>
      <c r="E783" s="34"/>
      <c r="F783" s="34"/>
      <c r="G783" s="34"/>
      <c r="H783" s="38"/>
      <c r="I783" s="38"/>
      <c r="J783" s="38"/>
      <c r="K783" s="38"/>
    </row>
    <row r="784" spans="1:11" ht="15.75" customHeight="1">
      <c r="A784" s="37"/>
      <c r="B784" s="37"/>
      <c r="D784" s="37"/>
      <c r="E784" s="34"/>
      <c r="F784" s="34"/>
      <c r="G784" s="34"/>
      <c r="H784" s="38"/>
      <c r="I784" s="38"/>
      <c r="J784" s="38"/>
      <c r="K784" s="38"/>
    </row>
    <row r="785" spans="1:11" ht="15.75" customHeight="1">
      <c r="A785" s="37"/>
      <c r="B785" s="37"/>
      <c r="D785" s="37"/>
      <c r="E785" s="34"/>
      <c r="F785" s="34"/>
      <c r="G785" s="34"/>
      <c r="H785" s="38"/>
      <c r="I785" s="38"/>
      <c r="J785" s="38"/>
      <c r="K785" s="38"/>
    </row>
    <row r="786" spans="1:11" ht="15.75" customHeight="1">
      <c r="A786" s="37"/>
      <c r="B786" s="37"/>
      <c r="D786" s="37"/>
      <c r="E786" s="34"/>
      <c r="F786" s="34"/>
      <c r="G786" s="34"/>
      <c r="H786" s="38"/>
      <c r="I786" s="38"/>
      <c r="J786" s="38"/>
      <c r="K786" s="38"/>
    </row>
    <row r="787" spans="1:11" ht="15.75" customHeight="1">
      <c r="A787" s="37"/>
      <c r="B787" s="37"/>
      <c r="D787" s="37"/>
      <c r="E787" s="34"/>
      <c r="F787" s="34"/>
      <c r="G787" s="34"/>
      <c r="H787" s="38"/>
      <c r="I787" s="38"/>
      <c r="J787" s="38"/>
      <c r="K787" s="38"/>
    </row>
    <row r="788" spans="1:11" ht="15.75" customHeight="1">
      <c r="A788" s="37"/>
      <c r="B788" s="37"/>
      <c r="D788" s="37"/>
      <c r="E788" s="34"/>
      <c r="F788" s="34"/>
      <c r="G788" s="34"/>
      <c r="H788" s="38"/>
      <c r="I788" s="38"/>
      <c r="J788" s="38"/>
      <c r="K788" s="38"/>
    </row>
    <row r="789" spans="1:11" ht="15.75" customHeight="1">
      <c r="A789" s="37"/>
      <c r="B789" s="37"/>
      <c r="D789" s="37"/>
      <c r="E789" s="34"/>
      <c r="F789" s="34"/>
      <c r="G789" s="34"/>
      <c r="H789" s="38"/>
      <c r="I789" s="38"/>
      <c r="J789" s="38"/>
      <c r="K789" s="38"/>
    </row>
    <row r="790" spans="1:11" ht="15.75" customHeight="1">
      <c r="A790" s="37"/>
      <c r="B790" s="37"/>
      <c r="D790" s="37"/>
      <c r="E790" s="34"/>
      <c r="F790" s="34"/>
      <c r="G790" s="34"/>
      <c r="H790" s="38"/>
      <c r="I790" s="38"/>
      <c r="J790" s="38"/>
      <c r="K790" s="38"/>
    </row>
    <row r="791" spans="1:11" ht="15.75" customHeight="1">
      <c r="A791" s="37"/>
      <c r="B791" s="37"/>
      <c r="D791" s="37"/>
      <c r="E791" s="34"/>
      <c r="F791" s="34"/>
      <c r="G791" s="34"/>
      <c r="H791" s="38"/>
      <c r="I791" s="38"/>
      <c r="J791" s="38"/>
      <c r="K791" s="38"/>
    </row>
    <row r="792" spans="1:11" ht="15.75" customHeight="1">
      <c r="A792" s="37"/>
      <c r="B792" s="37"/>
      <c r="D792" s="37"/>
      <c r="E792" s="34"/>
      <c r="F792" s="34"/>
      <c r="G792" s="34"/>
      <c r="H792" s="38"/>
      <c r="I792" s="38"/>
      <c r="J792" s="38"/>
      <c r="K792" s="38"/>
    </row>
    <row r="793" spans="1:11" ht="15.75" customHeight="1">
      <c r="A793" s="37"/>
      <c r="B793" s="37"/>
      <c r="D793" s="37"/>
      <c r="E793" s="34"/>
      <c r="F793" s="34"/>
      <c r="G793" s="34"/>
      <c r="H793" s="38"/>
      <c r="I793" s="38"/>
      <c r="J793" s="38"/>
      <c r="K793" s="38"/>
    </row>
    <row r="794" spans="1:11" ht="15.75" customHeight="1">
      <c r="A794" s="37"/>
      <c r="B794" s="37"/>
      <c r="D794" s="37"/>
      <c r="E794" s="34"/>
      <c r="F794" s="34"/>
      <c r="G794" s="34"/>
      <c r="H794" s="38"/>
      <c r="I794" s="38"/>
      <c r="J794" s="38"/>
      <c r="K794" s="38"/>
    </row>
    <row r="795" spans="1:11" ht="15.75" customHeight="1">
      <c r="A795" s="37"/>
      <c r="B795" s="37"/>
      <c r="D795" s="37"/>
      <c r="E795" s="34"/>
      <c r="F795" s="34"/>
      <c r="G795" s="34"/>
      <c r="H795" s="38"/>
      <c r="I795" s="38"/>
      <c r="J795" s="38"/>
      <c r="K795" s="38"/>
    </row>
    <row r="796" spans="1:11" ht="15.75" customHeight="1">
      <c r="A796" s="37"/>
      <c r="B796" s="37"/>
      <c r="D796" s="37"/>
      <c r="E796" s="34"/>
      <c r="F796" s="34"/>
      <c r="G796" s="34"/>
      <c r="H796" s="38"/>
      <c r="I796" s="38"/>
      <c r="J796" s="38"/>
      <c r="K796" s="38"/>
    </row>
    <row r="797" spans="1:11" ht="15.75" customHeight="1">
      <c r="A797" s="37"/>
      <c r="B797" s="37"/>
      <c r="D797" s="37"/>
      <c r="E797" s="34"/>
      <c r="F797" s="34"/>
      <c r="G797" s="34"/>
      <c r="H797" s="38"/>
      <c r="I797" s="38"/>
      <c r="J797" s="38"/>
      <c r="K797" s="38"/>
    </row>
    <row r="798" spans="1:11" ht="15.75" customHeight="1">
      <c r="A798" s="37"/>
      <c r="B798" s="37"/>
      <c r="D798" s="37"/>
      <c r="E798" s="34"/>
      <c r="F798" s="34"/>
      <c r="G798" s="34"/>
      <c r="H798" s="38"/>
      <c r="I798" s="38"/>
      <c r="J798" s="38"/>
      <c r="K798" s="38"/>
    </row>
    <row r="799" spans="1:11" ht="15.75" customHeight="1">
      <c r="A799" s="37"/>
      <c r="B799" s="37"/>
      <c r="D799" s="37"/>
      <c r="E799" s="34"/>
      <c r="F799" s="34"/>
      <c r="G799" s="34"/>
      <c r="H799" s="38"/>
      <c r="I799" s="38"/>
      <c r="J799" s="38"/>
      <c r="K799" s="38"/>
    </row>
    <row r="800" spans="1:11" ht="15.75" customHeight="1">
      <c r="A800" s="37"/>
      <c r="B800" s="37"/>
      <c r="D800" s="37"/>
      <c r="E800" s="34"/>
      <c r="F800" s="34"/>
      <c r="G800" s="34"/>
      <c r="H800" s="38"/>
      <c r="I800" s="38"/>
      <c r="J800" s="38"/>
      <c r="K800" s="38"/>
    </row>
    <row r="801" spans="1:11" ht="15.75" customHeight="1">
      <c r="A801" s="37"/>
      <c r="B801" s="37"/>
      <c r="D801" s="37"/>
      <c r="E801" s="34"/>
      <c r="F801" s="34"/>
      <c r="G801" s="34"/>
      <c r="H801" s="38"/>
      <c r="I801" s="38"/>
      <c r="J801" s="38"/>
      <c r="K801" s="38"/>
    </row>
    <row r="802" spans="1:11" ht="15.75" customHeight="1">
      <c r="A802" s="37"/>
      <c r="B802" s="37"/>
      <c r="D802" s="37"/>
      <c r="E802" s="34"/>
      <c r="F802" s="34"/>
      <c r="G802" s="34"/>
      <c r="H802" s="38"/>
      <c r="I802" s="38"/>
      <c r="J802" s="38"/>
      <c r="K802" s="38"/>
    </row>
    <row r="803" spans="1:11" ht="15.75" customHeight="1">
      <c r="A803" s="37"/>
      <c r="B803" s="37"/>
      <c r="D803" s="37"/>
      <c r="E803" s="34"/>
      <c r="F803" s="34"/>
      <c r="G803" s="34"/>
      <c r="H803" s="38"/>
      <c r="I803" s="38"/>
      <c r="J803" s="38"/>
      <c r="K803" s="38"/>
    </row>
    <row r="804" spans="1:11" ht="15.75" customHeight="1">
      <c r="A804" s="37"/>
      <c r="B804" s="37"/>
      <c r="D804" s="37"/>
      <c r="E804" s="34"/>
      <c r="F804" s="34"/>
      <c r="G804" s="34"/>
      <c r="H804" s="38"/>
      <c r="I804" s="38"/>
      <c r="J804" s="38"/>
      <c r="K804" s="38"/>
    </row>
    <row r="805" spans="1:11" ht="15.75" customHeight="1">
      <c r="A805" s="37"/>
      <c r="B805" s="37"/>
      <c r="D805" s="37"/>
      <c r="E805" s="34"/>
      <c r="F805" s="34"/>
      <c r="G805" s="34"/>
      <c r="H805" s="38"/>
      <c r="I805" s="38"/>
      <c r="J805" s="38"/>
      <c r="K805" s="38"/>
    </row>
    <row r="806" spans="1:11" ht="15.75" customHeight="1">
      <c r="A806" s="37"/>
      <c r="B806" s="37"/>
      <c r="D806" s="37"/>
      <c r="E806" s="34"/>
      <c r="F806" s="34"/>
      <c r="G806" s="34"/>
      <c r="H806" s="38"/>
      <c r="I806" s="38"/>
      <c r="J806" s="38"/>
      <c r="K806" s="38"/>
    </row>
    <row r="807" spans="1:11" ht="15.75" customHeight="1">
      <c r="A807" s="37"/>
      <c r="B807" s="37"/>
      <c r="D807" s="37"/>
      <c r="E807" s="34"/>
      <c r="F807" s="34"/>
      <c r="G807" s="34"/>
      <c r="H807" s="38"/>
      <c r="I807" s="38"/>
      <c r="J807" s="38"/>
      <c r="K807" s="38"/>
    </row>
    <row r="808" spans="1:11" ht="15.75" customHeight="1">
      <c r="A808" s="37"/>
      <c r="B808" s="37"/>
      <c r="D808" s="37"/>
      <c r="E808" s="34"/>
      <c r="F808" s="34"/>
      <c r="G808" s="34"/>
      <c r="H808" s="38"/>
      <c r="I808" s="38"/>
      <c r="J808" s="38"/>
      <c r="K808" s="38"/>
    </row>
    <row r="809" spans="1:11" ht="15.75" customHeight="1">
      <c r="A809" s="37"/>
      <c r="B809" s="37"/>
      <c r="D809" s="37"/>
      <c r="E809" s="34"/>
      <c r="F809" s="34"/>
      <c r="G809" s="34"/>
      <c r="H809" s="38"/>
      <c r="I809" s="38"/>
      <c r="J809" s="38"/>
      <c r="K809" s="38"/>
    </row>
    <row r="810" spans="1:11" ht="15.75" customHeight="1">
      <c r="A810" s="37"/>
      <c r="B810" s="37"/>
      <c r="D810" s="37"/>
      <c r="E810" s="34"/>
      <c r="F810" s="34"/>
      <c r="G810" s="34"/>
      <c r="H810" s="38"/>
      <c r="I810" s="38"/>
      <c r="J810" s="38"/>
      <c r="K810" s="38"/>
    </row>
    <row r="811" spans="1:11" ht="15.75" customHeight="1">
      <c r="A811" s="37"/>
      <c r="B811" s="37"/>
      <c r="D811" s="37"/>
      <c r="E811" s="34"/>
      <c r="F811" s="34"/>
      <c r="G811" s="34"/>
      <c r="H811" s="38"/>
      <c r="I811" s="38"/>
      <c r="J811" s="38"/>
      <c r="K811" s="38"/>
    </row>
    <row r="812" spans="1:11" ht="15.75" customHeight="1">
      <c r="A812" s="37"/>
      <c r="B812" s="37"/>
      <c r="D812" s="37"/>
      <c r="E812" s="34"/>
      <c r="F812" s="34"/>
      <c r="G812" s="34"/>
      <c r="H812" s="38"/>
      <c r="I812" s="38"/>
      <c r="J812" s="38"/>
      <c r="K812" s="38"/>
    </row>
    <row r="813" spans="1:11" ht="15.75" customHeight="1">
      <c r="A813" s="37"/>
      <c r="B813" s="37"/>
      <c r="D813" s="37"/>
      <c r="E813" s="34"/>
      <c r="F813" s="34"/>
      <c r="G813" s="34"/>
      <c r="H813" s="38"/>
      <c r="I813" s="38"/>
      <c r="J813" s="38"/>
      <c r="K813" s="38"/>
    </row>
    <row r="814" spans="1:11" ht="15.75" customHeight="1">
      <c r="A814" s="37"/>
      <c r="B814" s="37"/>
      <c r="D814" s="37"/>
      <c r="E814" s="34"/>
      <c r="F814" s="34"/>
      <c r="G814" s="34"/>
      <c r="H814" s="38"/>
      <c r="I814" s="38"/>
      <c r="J814" s="38"/>
      <c r="K814" s="38"/>
    </row>
    <row r="815" spans="1:11" ht="15.75" customHeight="1">
      <c r="A815" s="37"/>
      <c r="B815" s="37"/>
      <c r="D815" s="37"/>
      <c r="E815" s="34"/>
      <c r="F815" s="34"/>
      <c r="G815" s="34"/>
      <c r="H815" s="38"/>
      <c r="I815" s="38"/>
      <c r="J815" s="38"/>
      <c r="K815" s="38"/>
    </row>
    <row r="816" spans="1:11" ht="15.75" customHeight="1">
      <c r="A816" s="37"/>
      <c r="B816" s="37"/>
      <c r="D816" s="37"/>
      <c r="E816" s="34"/>
      <c r="F816" s="34"/>
      <c r="G816" s="34"/>
      <c r="H816" s="38"/>
      <c r="I816" s="38"/>
      <c r="J816" s="38"/>
      <c r="K816" s="38"/>
    </row>
    <row r="817" spans="1:11" ht="15.75" customHeight="1">
      <c r="A817" s="37"/>
      <c r="B817" s="37"/>
      <c r="D817" s="37"/>
      <c r="E817" s="34"/>
      <c r="F817" s="34"/>
      <c r="G817" s="34"/>
      <c r="H817" s="38"/>
      <c r="I817" s="38"/>
      <c r="J817" s="38"/>
      <c r="K817" s="38"/>
    </row>
    <row r="818" spans="1:11" ht="15.75" customHeight="1">
      <c r="A818" s="37"/>
      <c r="B818" s="37"/>
      <c r="D818" s="37"/>
      <c r="E818" s="34"/>
      <c r="F818" s="34"/>
      <c r="G818" s="34"/>
      <c r="H818" s="38"/>
      <c r="I818" s="38"/>
      <c r="J818" s="38"/>
      <c r="K818" s="38"/>
    </row>
    <row r="819" spans="1:11" ht="15.75" customHeight="1">
      <c r="A819" s="37"/>
      <c r="B819" s="37"/>
      <c r="D819" s="37"/>
      <c r="E819" s="34"/>
      <c r="F819" s="34"/>
      <c r="G819" s="34"/>
      <c r="H819" s="38"/>
      <c r="I819" s="38"/>
      <c r="J819" s="38"/>
      <c r="K819" s="38"/>
    </row>
    <row r="820" spans="1:11" ht="15.75" customHeight="1">
      <c r="A820" s="37"/>
      <c r="B820" s="37"/>
      <c r="D820" s="37"/>
      <c r="E820" s="34"/>
      <c r="F820" s="34"/>
      <c r="G820" s="34"/>
      <c r="H820" s="38"/>
      <c r="I820" s="38"/>
      <c r="J820" s="38"/>
      <c r="K820" s="38"/>
    </row>
    <row r="821" spans="1:11" ht="15.75" customHeight="1">
      <c r="A821" s="37"/>
      <c r="B821" s="37"/>
      <c r="D821" s="37"/>
      <c r="E821" s="34"/>
      <c r="F821" s="34"/>
      <c r="G821" s="34"/>
      <c r="H821" s="38"/>
      <c r="I821" s="38"/>
      <c r="J821" s="38"/>
      <c r="K821" s="38"/>
    </row>
    <row r="822" spans="1:11" ht="15.75" customHeight="1">
      <c r="A822" s="37"/>
      <c r="B822" s="37"/>
      <c r="D822" s="37"/>
      <c r="E822" s="34"/>
      <c r="F822" s="34"/>
      <c r="G822" s="34"/>
      <c r="H822" s="38"/>
      <c r="I822" s="38"/>
      <c r="J822" s="38"/>
      <c r="K822" s="38"/>
    </row>
    <row r="823" spans="1:11" ht="15.75" customHeight="1">
      <c r="A823" s="37"/>
      <c r="B823" s="37"/>
      <c r="D823" s="37"/>
      <c r="E823" s="34"/>
      <c r="F823" s="34"/>
      <c r="G823" s="34"/>
      <c r="H823" s="38"/>
      <c r="I823" s="38"/>
      <c r="J823" s="38"/>
      <c r="K823" s="38"/>
    </row>
    <row r="824" spans="1:11" ht="15.75" customHeight="1">
      <c r="A824" s="37"/>
      <c r="B824" s="37"/>
      <c r="D824" s="37"/>
      <c r="E824" s="34"/>
      <c r="F824" s="34"/>
      <c r="G824" s="34"/>
      <c r="H824" s="38"/>
      <c r="I824" s="38"/>
      <c r="J824" s="38"/>
      <c r="K824" s="38"/>
    </row>
    <row r="825" spans="1:11" ht="15.75" customHeight="1">
      <c r="A825" s="37"/>
      <c r="B825" s="37"/>
      <c r="D825" s="37"/>
      <c r="E825" s="34"/>
      <c r="F825" s="34"/>
      <c r="G825" s="34"/>
      <c r="H825" s="38"/>
      <c r="I825" s="38"/>
      <c r="J825" s="38"/>
      <c r="K825" s="38"/>
    </row>
    <row r="826" spans="1:11" ht="15.75" customHeight="1">
      <c r="A826" s="37"/>
      <c r="B826" s="37"/>
      <c r="D826" s="37"/>
      <c r="E826" s="34"/>
      <c r="F826" s="34"/>
      <c r="G826" s="34"/>
      <c r="H826" s="38"/>
      <c r="I826" s="38"/>
      <c r="J826" s="38"/>
      <c r="K826" s="38"/>
    </row>
    <row r="827" spans="1:11" ht="15.75" customHeight="1">
      <c r="A827" s="37"/>
      <c r="B827" s="37"/>
      <c r="D827" s="37"/>
      <c r="E827" s="34"/>
      <c r="F827" s="34"/>
      <c r="G827" s="34"/>
      <c r="H827" s="38"/>
      <c r="I827" s="38"/>
      <c r="J827" s="38"/>
      <c r="K827" s="38"/>
    </row>
    <row r="828" spans="1:11" ht="15.75" customHeight="1">
      <c r="A828" s="37"/>
      <c r="B828" s="37"/>
      <c r="D828" s="37"/>
      <c r="E828" s="34"/>
      <c r="F828" s="34"/>
      <c r="G828" s="34"/>
      <c r="H828" s="38"/>
      <c r="I828" s="38"/>
      <c r="J828" s="38"/>
      <c r="K828" s="38"/>
    </row>
    <row r="829" spans="1:11" ht="15.75" customHeight="1">
      <c r="A829" s="37"/>
      <c r="B829" s="37"/>
      <c r="D829" s="37"/>
      <c r="E829" s="34"/>
      <c r="F829" s="34"/>
      <c r="G829" s="34"/>
      <c r="H829" s="38"/>
      <c r="I829" s="38"/>
      <c r="J829" s="38"/>
      <c r="K829" s="38"/>
    </row>
    <row r="830" spans="1:11" ht="15.75" customHeight="1">
      <c r="A830" s="37"/>
      <c r="B830" s="37"/>
      <c r="D830" s="37"/>
      <c r="E830" s="34"/>
      <c r="F830" s="34"/>
      <c r="G830" s="34"/>
      <c r="H830" s="38"/>
      <c r="I830" s="38"/>
      <c r="J830" s="38"/>
      <c r="K830" s="38"/>
    </row>
    <row r="831" spans="1:11" ht="15.75" customHeight="1">
      <c r="A831" s="37"/>
      <c r="B831" s="37"/>
      <c r="D831" s="37"/>
      <c r="E831" s="34"/>
      <c r="F831" s="34"/>
      <c r="G831" s="34"/>
      <c r="H831" s="38"/>
      <c r="I831" s="38"/>
      <c r="J831" s="38"/>
      <c r="K831" s="38"/>
    </row>
    <row r="832" spans="1:11" ht="15.75" customHeight="1">
      <c r="A832" s="37"/>
      <c r="B832" s="37"/>
      <c r="D832" s="37"/>
      <c r="E832" s="34"/>
      <c r="F832" s="34"/>
      <c r="G832" s="34"/>
      <c r="H832" s="38"/>
      <c r="I832" s="38"/>
      <c r="J832" s="38"/>
      <c r="K832" s="38"/>
    </row>
    <row r="833" spans="1:11" ht="15.75" customHeight="1">
      <c r="A833" s="37"/>
      <c r="B833" s="37"/>
      <c r="D833" s="37"/>
      <c r="E833" s="34"/>
      <c r="F833" s="34"/>
      <c r="G833" s="34"/>
      <c r="H833" s="38"/>
      <c r="I833" s="38"/>
      <c r="J833" s="38"/>
      <c r="K833" s="38"/>
    </row>
    <row r="834" spans="1:11" ht="15.75" customHeight="1">
      <c r="A834" s="37"/>
      <c r="B834" s="37"/>
      <c r="D834" s="37"/>
      <c r="E834" s="34"/>
      <c r="F834" s="34"/>
      <c r="G834" s="34"/>
      <c r="H834" s="38"/>
      <c r="I834" s="38"/>
      <c r="J834" s="38"/>
      <c r="K834" s="38"/>
    </row>
    <row r="835" spans="1:11" ht="15.75" customHeight="1">
      <c r="A835" s="37"/>
      <c r="B835" s="37"/>
      <c r="D835" s="37"/>
      <c r="E835" s="34"/>
      <c r="F835" s="34"/>
      <c r="G835" s="34"/>
      <c r="H835" s="38"/>
      <c r="I835" s="38"/>
      <c r="J835" s="38"/>
      <c r="K835" s="38"/>
    </row>
    <row r="836" spans="1:11" ht="15.75" customHeight="1">
      <c r="A836" s="37"/>
      <c r="B836" s="37"/>
      <c r="D836" s="37"/>
      <c r="E836" s="34"/>
      <c r="F836" s="34"/>
      <c r="G836" s="34"/>
      <c r="H836" s="38"/>
      <c r="I836" s="38"/>
      <c r="J836" s="38"/>
      <c r="K836" s="38"/>
    </row>
    <row r="837" spans="1:11" ht="15.75" customHeight="1">
      <c r="A837" s="37"/>
      <c r="B837" s="37"/>
      <c r="D837" s="37"/>
      <c r="E837" s="34"/>
      <c r="F837" s="34"/>
      <c r="G837" s="34"/>
      <c r="H837" s="38"/>
      <c r="I837" s="38"/>
      <c r="J837" s="38"/>
      <c r="K837" s="38"/>
    </row>
    <row r="838" spans="1:11" ht="15.75" customHeight="1">
      <c r="A838" s="37"/>
      <c r="B838" s="37"/>
      <c r="D838" s="37"/>
      <c r="E838" s="34"/>
      <c r="F838" s="34"/>
      <c r="G838" s="34"/>
      <c r="H838" s="38"/>
      <c r="I838" s="38"/>
      <c r="J838" s="38"/>
      <c r="K838" s="38"/>
    </row>
    <row r="839" spans="1:11" ht="15.75" customHeight="1">
      <c r="A839" s="37"/>
      <c r="B839" s="37"/>
      <c r="D839" s="37"/>
      <c r="E839" s="34"/>
      <c r="F839" s="34"/>
      <c r="G839" s="34"/>
      <c r="H839" s="38"/>
      <c r="I839" s="38"/>
      <c r="J839" s="38"/>
      <c r="K839" s="38"/>
    </row>
    <row r="840" spans="1:11" ht="15.75" customHeight="1">
      <c r="A840" s="37"/>
      <c r="B840" s="37"/>
      <c r="D840" s="37"/>
      <c r="E840" s="34"/>
      <c r="F840" s="34"/>
      <c r="G840" s="34"/>
      <c r="H840" s="38"/>
      <c r="I840" s="38"/>
      <c r="J840" s="38"/>
      <c r="K840" s="38"/>
    </row>
    <row r="841" spans="1:11" ht="15.75" customHeight="1">
      <c r="A841" s="37"/>
      <c r="B841" s="37"/>
      <c r="D841" s="37"/>
      <c r="E841" s="34"/>
      <c r="F841" s="34"/>
      <c r="G841" s="34"/>
      <c r="H841" s="38"/>
      <c r="I841" s="38"/>
      <c r="J841" s="38"/>
      <c r="K841" s="38"/>
    </row>
    <row r="842" spans="1:11" ht="15.75" customHeight="1">
      <c r="A842" s="37"/>
      <c r="B842" s="37"/>
      <c r="D842" s="37"/>
      <c r="E842" s="34"/>
      <c r="F842" s="34"/>
      <c r="G842" s="34"/>
      <c r="H842" s="38"/>
      <c r="I842" s="38"/>
      <c r="J842" s="38"/>
      <c r="K842" s="38"/>
    </row>
    <row r="843" spans="1:11" ht="15.75" customHeight="1">
      <c r="A843" s="37"/>
      <c r="B843" s="37"/>
      <c r="D843" s="37"/>
      <c r="E843" s="34"/>
      <c r="F843" s="34"/>
      <c r="G843" s="34"/>
      <c r="H843" s="38"/>
      <c r="I843" s="38"/>
      <c r="J843" s="38"/>
      <c r="K843" s="38"/>
    </row>
    <row r="844" spans="1:11" ht="15.75" customHeight="1">
      <c r="A844" s="37"/>
      <c r="B844" s="37"/>
      <c r="D844" s="37"/>
      <c r="E844" s="34"/>
      <c r="F844" s="34"/>
      <c r="G844" s="34"/>
      <c r="H844" s="38"/>
      <c r="I844" s="38"/>
      <c r="J844" s="38"/>
      <c r="K844" s="38"/>
    </row>
    <row r="845" spans="1:11" ht="15.75" customHeight="1">
      <c r="A845" s="37"/>
      <c r="B845" s="37"/>
      <c r="D845" s="37"/>
      <c r="E845" s="34"/>
      <c r="F845" s="34"/>
      <c r="G845" s="34"/>
      <c r="H845" s="38"/>
      <c r="I845" s="38"/>
      <c r="J845" s="38"/>
      <c r="K845" s="38"/>
    </row>
    <row r="846" spans="1:11" ht="15.75" customHeight="1">
      <c r="A846" s="37"/>
      <c r="B846" s="37"/>
      <c r="D846" s="37"/>
      <c r="E846" s="34"/>
      <c r="F846" s="34"/>
      <c r="G846" s="34"/>
      <c r="H846" s="38"/>
      <c r="I846" s="38"/>
      <c r="J846" s="38"/>
      <c r="K846" s="38"/>
    </row>
    <row r="847" spans="1:11" ht="15.75" customHeight="1">
      <c r="A847" s="37"/>
      <c r="B847" s="37"/>
      <c r="D847" s="37"/>
      <c r="E847" s="34"/>
      <c r="F847" s="34"/>
      <c r="G847" s="34"/>
      <c r="H847" s="38"/>
      <c r="I847" s="38"/>
      <c r="J847" s="38"/>
      <c r="K847" s="38"/>
    </row>
    <row r="848" spans="1:11" ht="15.75" customHeight="1">
      <c r="A848" s="37"/>
      <c r="B848" s="37"/>
      <c r="D848" s="37"/>
      <c r="E848" s="34"/>
      <c r="F848" s="34"/>
      <c r="G848" s="34"/>
      <c r="H848" s="38"/>
      <c r="I848" s="38"/>
      <c r="J848" s="38"/>
      <c r="K848" s="38"/>
    </row>
    <row r="849" spans="1:11" ht="15.75" customHeight="1">
      <c r="A849" s="37"/>
      <c r="B849" s="37"/>
      <c r="D849" s="37"/>
      <c r="E849" s="34"/>
      <c r="F849" s="34"/>
      <c r="G849" s="34"/>
      <c r="H849" s="38"/>
      <c r="I849" s="38"/>
      <c r="J849" s="38"/>
      <c r="K849" s="38"/>
    </row>
    <row r="850" spans="1:11" ht="15.75" customHeight="1">
      <c r="A850" s="37"/>
      <c r="B850" s="37"/>
      <c r="D850" s="37"/>
      <c r="E850" s="34"/>
      <c r="F850" s="34"/>
      <c r="G850" s="34"/>
      <c r="H850" s="38"/>
      <c r="I850" s="38"/>
      <c r="J850" s="38"/>
      <c r="K850" s="38"/>
    </row>
    <row r="851" spans="1:11" ht="15.75" customHeight="1">
      <c r="A851" s="37"/>
      <c r="B851" s="37"/>
      <c r="D851" s="37"/>
      <c r="E851" s="34"/>
      <c r="F851" s="34"/>
      <c r="G851" s="34"/>
      <c r="H851" s="38"/>
      <c r="I851" s="38"/>
      <c r="J851" s="38"/>
      <c r="K851" s="38"/>
    </row>
    <row r="852" spans="1:11" ht="15.75" customHeight="1">
      <c r="A852" s="37"/>
      <c r="B852" s="37"/>
      <c r="D852" s="37"/>
      <c r="E852" s="34"/>
      <c r="F852" s="34"/>
      <c r="G852" s="34"/>
      <c r="H852" s="38"/>
      <c r="I852" s="38"/>
      <c r="J852" s="38"/>
      <c r="K852" s="38"/>
    </row>
    <row r="853" spans="1:11" ht="15.75" customHeight="1">
      <c r="A853" s="37"/>
      <c r="B853" s="37"/>
      <c r="D853" s="37"/>
      <c r="E853" s="34"/>
      <c r="F853" s="34"/>
      <c r="G853" s="34"/>
      <c r="H853" s="38"/>
      <c r="I853" s="38"/>
      <c r="J853" s="38"/>
      <c r="K853" s="38"/>
    </row>
    <row r="854" spans="1:11" ht="15.75" customHeight="1">
      <c r="A854" s="37"/>
      <c r="B854" s="37"/>
      <c r="D854" s="37"/>
      <c r="E854" s="34"/>
      <c r="F854" s="34"/>
      <c r="G854" s="34"/>
      <c r="H854" s="38"/>
      <c r="I854" s="38"/>
      <c r="J854" s="38"/>
      <c r="K854" s="38"/>
    </row>
    <row r="855" spans="1:11" ht="15.75" customHeight="1">
      <c r="A855" s="37"/>
      <c r="B855" s="37"/>
      <c r="D855" s="37"/>
      <c r="E855" s="34"/>
      <c r="F855" s="34"/>
      <c r="G855" s="34"/>
      <c r="H855" s="38"/>
      <c r="I855" s="38"/>
      <c r="J855" s="38"/>
      <c r="K855" s="38"/>
    </row>
    <row r="856" spans="1:11" ht="15.75" customHeight="1">
      <c r="A856" s="37"/>
      <c r="B856" s="37"/>
      <c r="D856" s="37"/>
      <c r="E856" s="34"/>
      <c r="F856" s="34"/>
      <c r="G856" s="34"/>
      <c r="H856" s="38"/>
      <c r="I856" s="38"/>
      <c r="J856" s="38"/>
      <c r="K856" s="38"/>
    </row>
    <row r="857" spans="1:11" ht="15.75" customHeight="1">
      <c r="A857" s="37"/>
      <c r="B857" s="37"/>
      <c r="D857" s="37"/>
      <c r="E857" s="34"/>
      <c r="F857" s="34"/>
      <c r="G857" s="34"/>
      <c r="H857" s="38"/>
      <c r="I857" s="38"/>
      <c r="J857" s="38"/>
      <c r="K857" s="38"/>
    </row>
    <row r="858" spans="1:11" ht="15.75" customHeight="1">
      <c r="A858" s="37"/>
      <c r="B858" s="37"/>
      <c r="D858" s="37"/>
      <c r="E858" s="34"/>
      <c r="F858" s="34"/>
      <c r="G858" s="34"/>
      <c r="H858" s="38"/>
      <c r="I858" s="38"/>
      <c r="J858" s="38"/>
      <c r="K858" s="38"/>
    </row>
    <row r="859" spans="1:11" ht="15.75" customHeight="1">
      <c r="A859" s="37"/>
      <c r="B859" s="37"/>
      <c r="D859" s="37"/>
      <c r="E859" s="34"/>
      <c r="F859" s="34"/>
      <c r="G859" s="34"/>
      <c r="H859" s="38"/>
      <c r="I859" s="38"/>
      <c r="J859" s="38"/>
      <c r="K859" s="38"/>
    </row>
    <row r="860" spans="1:11" ht="15.75" customHeight="1">
      <c r="A860" s="37"/>
      <c r="B860" s="37"/>
      <c r="D860" s="37"/>
      <c r="E860" s="34"/>
      <c r="F860" s="34"/>
      <c r="G860" s="34"/>
      <c r="H860" s="38"/>
      <c r="I860" s="38"/>
      <c r="J860" s="38"/>
      <c r="K860" s="38"/>
    </row>
    <row r="861" spans="1:11" ht="15.75" customHeight="1">
      <c r="A861" s="37"/>
      <c r="B861" s="37"/>
      <c r="D861" s="37"/>
      <c r="E861" s="34"/>
      <c r="F861" s="34"/>
      <c r="G861" s="34"/>
      <c r="H861" s="38"/>
      <c r="I861" s="38"/>
      <c r="J861" s="38"/>
      <c r="K861" s="38"/>
    </row>
    <row r="862" spans="1:11" ht="15.75" customHeight="1">
      <c r="A862" s="37"/>
      <c r="B862" s="37"/>
      <c r="D862" s="37"/>
      <c r="E862" s="34"/>
      <c r="F862" s="34"/>
      <c r="G862" s="34"/>
      <c r="H862" s="38"/>
      <c r="I862" s="38"/>
      <c r="J862" s="38"/>
      <c r="K862" s="38"/>
    </row>
    <row r="863" spans="1:11" ht="15.75" customHeight="1">
      <c r="A863" s="37"/>
      <c r="B863" s="37"/>
      <c r="D863" s="37"/>
      <c r="E863" s="34"/>
      <c r="F863" s="34"/>
      <c r="G863" s="34"/>
      <c r="H863" s="38"/>
      <c r="I863" s="38"/>
      <c r="J863" s="38"/>
      <c r="K863" s="38"/>
    </row>
    <row r="864" spans="1:11" ht="15.75" customHeight="1">
      <c r="A864" s="37"/>
      <c r="B864" s="37"/>
      <c r="D864" s="37"/>
      <c r="E864" s="34"/>
      <c r="F864" s="34"/>
      <c r="G864" s="34"/>
      <c r="H864" s="38"/>
      <c r="I864" s="38"/>
      <c r="J864" s="38"/>
      <c r="K864" s="38"/>
    </row>
    <row r="865" spans="1:11" ht="15.75" customHeight="1">
      <c r="A865" s="37"/>
      <c r="B865" s="37"/>
      <c r="D865" s="37"/>
      <c r="E865" s="34"/>
      <c r="F865" s="34"/>
      <c r="G865" s="34"/>
      <c r="H865" s="38"/>
      <c r="I865" s="38"/>
      <c r="J865" s="38"/>
      <c r="K865" s="38"/>
    </row>
    <row r="866" spans="1:11" ht="15.75" customHeight="1">
      <c r="A866" s="37"/>
      <c r="B866" s="37"/>
      <c r="D866" s="37"/>
      <c r="E866" s="34"/>
      <c r="F866" s="34"/>
      <c r="G866" s="34"/>
      <c r="H866" s="38"/>
      <c r="I866" s="38"/>
      <c r="J866" s="38"/>
      <c r="K866" s="38"/>
    </row>
    <row r="867" spans="1:11" ht="15.75" customHeight="1">
      <c r="A867" s="37"/>
      <c r="B867" s="37"/>
      <c r="D867" s="37"/>
      <c r="E867" s="34"/>
      <c r="F867" s="34"/>
      <c r="G867" s="34"/>
      <c r="H867" s="38"/>
      <c r="I867" s="38"/>
      <c r="J867" s="38"/>
      <c r="K867" s="38"/>
    </row>
    <row r="868" spans="1:11" ht="15.75" customHeight="1">
      <c r="A868" s="37"/>
      <c r="B868" s="37"/>
      <c r="D868" s="37"/>
      <c r="E868" s="34"/>
      <c r="F868" s="34"/>
      <c r="G868" s="34"/>
      <c r="H868" s="38"/>
      <c r="I868" s="38"/>
      <c r="J868" s="38"/>
      <c r="K868" s="38"/>
    </row>
    <row r="869" spans="1:11" ht="15.75" customHeight="1">
      <c r="A869" s="37"/>
      <c r="B869" s="37"/>
      <c r="D869" s="37"/>
      <c r="E869" s="34"/>
      <c r="F869" s="34"/>
      <c r="G869" s="34"/>
      <c r="H869" s="38"/>
      <c r="I869" s="38"/>
      <c r="J869" s="38"/>
      <c r="K869" s="38"/>
    </row>
    <row r="870" spans="1:11" ht="15.75" customHeight="1">
      <c r="A870" s="37"/>
      <c r="B870" s="37"/>
      <c r="D870" s="37"/>
      <c r="E870" s="34"/>
      <c r="F870" s="34"/>
      <c r="G870" s="34"/>
      <c r="H870" s="38"/>
      <c r="I870" s="38"/>
      <c r="J870" s="38"/>
      <c r="K870" s="38"/>
    </row>
    <row r="871" spans="1:11" ht="15.75" customHeight="1">
      <c r="A871" s="37"/>
      <c r="B871" s="37"/>
      <c r="D871" s="37"/>
      <c r="E871" s="34"/>
      <c r="F871" s="34"/>
      <c r="G871" s="34"/>
      <c r="H871" s="38"/>
      <c r="I871" s="38"/>
      <c r="J871" s="38"/>
      <c r="K871" s="38"/>
    </row>
    <row r="872" spans="1:11" ht="15.75" customHeight="1">
      <c r="A872" s="37"/>
      <c r="B872" s="37"/>
      <c r="D872" s="37"/>
      <c r="E872" s="34"/>
      <c r="F872" s="34"/>
      <c r="G872" s="34"/>
      <c r="H872" s="38"/>
      <c r="I872" s="38"/>
      <c r="J872" s="38"/>
      <c r="K872" s="38"/>
    </row>
    <row r="873" spans="1:11" ht="15.75" customHeight="1">
      <c r="A873" s="37"/>
      <c r="B873" s="37"/>
      <c r="D873" s="37"/>
      <c r="E873" s="34"/>
      <c r="F873" s="34"/>
      <c r="G873" s="34"/>
      <c r="H873" s="38"/>
      <c r="I873" s="38"/>
      <c r="J873" s="38"/>
      <c r="K873" s="38"/>
    </row>
    <row r="874" spans="1:11" ht="15.75" customHeight="1">
      <c r="A874" s="37"/>
      <c r="B874" s="37"/>
      <c r="D874" s="37"/>
      <c r="E874" s="34"/>
      <c r="F874" s="34"/>
      <c r="G874" s="34"/>
      <c r="H874" s="38"/>
      <c r="I874" s="38"/>
      <c r="J874" s="38"/>
      <c r="K874" s="38"/>
    </row>
    <row r="875" spans="1:11" ht="15.75" customHeight="1">
      <c r="A875" s="37"/>
      <c r="B875" s="37"/>
      <c r="D875" s="37"/>
      <c r="E875" s="34"/>
      <c r="F875" s="34"/>
      <c r="G875" s="34"/>
      <c r="H875" s="38"/>
      <c r="I875" s="38"/>
      <c r="J875" s="38"/>
      <c r="K875" s="38"/>
    </row>
    <row r="876" spans="1:11" ht="15.75" customHeight="1">
      <c r="A876" s="37"/>
      <c r="B876" s="37"/>
      <c r="D876" s="37"/>
      <c r="E876" s="34"/>
      <c r="F876" s="34"/>
      <c r="G876" s="34"/>
      <c r="H876" s="38"/>
      <c r="I876" s="38"/>
      <c r="J876" s="38"/>
      <c r="K876" s="38"/>
    </row>
    <row r="877" spans="1:11" ht="15.75" customHeight="1">
      <c r="A877" s="37"/>
      <c r="B877" s="37"/>
      <c r="D877" s="37"/>
      <c r="E877" s="34"/>
      <c r="F877" s="34"/>
      <c r="G877" s="34"/>
      <c r="H877" s="38"/>
      <c r="I877" s="38"/>
      <c r="J877" s="38"/>
      <c r="K877" s="38"/>
    </row>
    <row r="878" spans="1:11" ht="15.75" customHeight="1">
      <c r="A878" s="37"/>
      <c r="B878" s="37"/>
      <c r="D878" s="37"/>
      <c r="E878" s="34"/>
      <c r="F878" s="34"/>
      <c r="G878" s="34"/>
      <c r="H878" s="38"/>
      <c r="I878" s="38"/>
      <c r="J878" s="38"/>
      <c r="K878" s="38"/>
    </row>
    <row r="879" spans="1:11" ht="15.75" customHeight="1">
      <c r="A879" s="37"/>
      <c r="B879" s="37"/>
      <c r="D879" s="37"/>
      <c r="E879" s="34"/>
      <c r="F879" s="34"/>
      <c r="G879" s="34"/>
      <c r="H879" s="38"/>
      <c r="I879" s="38"/>
      <c r="J879" s="38"/>
      <c r="K879" s="38"/>
    </row>
    <row r="880" spans="1:11" ht="15.75" customHeight="1">
      <c r="A880" s="37"/>
      <c r="B880" s="37"/>
      <c r="D880" s="37"/>
      <c r="E880" s="34"/>
      <c r="F880" s="34"/>
      <c r="G880" s="34"/>
      <c r="H880" s="38"/>
      <c r="I880" s="38"/>
      <c r="J880" s="38"/>
      <c r="K880" s="38"/>
    </row>
    <row r="881" spans="1:11" ht="15.75" customHeight="1">
      <c r="A881" s="37"/>
      <c r="B881" s="37"/>
      <c r="D881" s="37"/>
      <c r="E881" s="34"/>
      <c r="F881" s="34"/>
      <c r="G881" s="34"/>
      <c r="H881" s="38"/>
      <c r="I881" s="38"/>
      <c r="J881" s="38"/>
      <c r="K881" s="38"/>
    </row>
    <row r="882" spans="1:11" ht="15.75" customHeight="1">
      <c r="A882" s="37"/>
      <c r="B882" s="37"/>
      <c r="D882" s="37"/>
      <c r="E882" s="34"/>
      <c r="F882" s="34"/>
      <c r="G882" s="34"/>
      <c r="H882" s="38"/>
      <c r="I882" s="38"/>
      <c r="J882" s="38"/>
      <c r="K882" s="38"/>
    </row>
    <row r="883" spans="1:11" ht="15.75" customHeight="1">
      <c r="A883" s="37"/>
      <c r="B883" s="37"/>
      <c r="D883" s="37"/>
      <c r="E883" s="34"/>
      <c r="F883" s="34"/>
      <c r="G883" s="34"/>
      <c r="H883" s="38"/>
      <c r="I883" s="38"/>
      <c r="J883" s="38"/>
      <c r="K883" s="38"/>
    </row>
    <row r="884" spans="1:11" ht="15.75" customHeight="1">
      <c r="A884" s="37"/>
      <c r="B884" s="37"/>
      <c r="D884" s="37"/>
      <c r="E884" s="34"/>
      <c r="F884" s="34"/>
      <c r="G884" s="34"/>
      <c r="H884" s="38"/>
      <c r="I884" s="38"/>
      <c r="J884" s="38"/>
      <c r="K884" s="38"/>
    </row>
    <row r="885" spans="1:11" ht="15.75" customHeight="1">
      <c r="A885" s="37"/>
      <c r="B885" s="37"/>
      <c r="D885" s="37"/>
      <c r="E885" s="34"/>
      <c r="F885" s="34"/>
      <c r="G885" s="34"/>
      <c r="H885" s="38"/>
      <c r="I885" s="38"/>
      <c r="J885" s="38"/>
      <c r="K885" s="38"/>
    </row>
    <row r="886" spans="1:11" ht="15.75" customHeight="1">
      <c r="A886" s="37"/>
      <c r="B886" s="37"/>
      <c r="D886" s="37"/>
      <c r="E886" s="34"/>
      <c r="F886" s="34"/>
      <c r="G886" s="34"/>
      <c r="H886" s="38"/>
      <c r="I886" s="38"/>
      <c r="J886" s="38"/>
      <c r="K886" s="38"/>
    </row>
    <row r="887" spans="1:11" ht="15.75" customHeight="1">
      <c r="A887" s="37"/>
      <c r="B887" s="37"/>
      <c r="D887" s="37"/>
      <c r="E887" s="34"/>
      <c r="F887" s="34"/>
      <c r="G887" s="34"/>
      <c r="H887" s="38"/>
      <c r="I887" s="38"/>
      <c r="J887" s="38"/>
      <c r="K887" s="38"/>
    </row>
    <row r="888" spans="1:11" ht="15.75" customHeight="1">
      <c r="A888" s="37"/>
      <c r="B888" s="37"/>
      <c r="D888" s="37"/>
      <c r="E888" s="34"/>
      <c r="F888" s="34"/>
      <c r="G888" s="34"/>
      <c r="H888" s="38"/>
      <c r="I888" s="38"/>
      <c r="J888" s="38"/>
      <c r="K888" s="38"/>
    </row>
    <row r="889" spans="1:11" ht="15.75" customHeight="1">
      <c r="A889" s="37"/>
      <c r="B889" s="37"/>
      <c r="D889" s="37"/>
      <c r="E889" s="34"/>
      <c r="F889" s="34"/>
      <c r="G889" s="34"/>
      <c r="H889" s="38"/>
      <c r="I889" s="38"/>
      <c r="J889" s="38"/>
      <c r="K889" s="38"/>
    </row>
    <row r="890" spans="1:11" ht="15.75" customHeight="1">
      <c r="A890" s="37"/>
      <c r="B890" s="37"/>
      <c r="D890" s="37"/>
      <c r="E890" s="34"/>
      <c r="F890" s="34"/>
      <c r="G890" s="34"/>
      <c r="H890" s="38"/>
      <c r="I890" s="38"/>
      <c r="J890" s="38"/>
      <c r="K890" s="38"/>
    </row>
    <row r="891" spans="1:11" ht="15.75" customHeight="1">
      <c r="A891" s="37"/>
      <c r="B891" s="37"/>
      <c r="D891" s="37"/>
      <c r="E891" s="34"/>
      <c r="F891" s="34"/>
      <c r="G891" s="34"/>
      <c r="H891" s="38"/>
      <c r="I891" s="38"/>
      <c r="J891" s="38"/>
      <c r="K891" s="38"/>
    </row>
    <row r="892" spans="1:11" ht="15.75" customHeight="1">
      <c r="A892" s="37"/>
      <c r="B892" s="37"/>
      <c r="D892" s="37"/>
      <c r="E892" s="34"/>
      <c r="F892" s="34"/>
      <c r="G892" s="34"/>
      <c r="H892" s="38"/>
      <c r="I892" s="38"/>
      <c r="J892" s="38"/>
      <c r="K892" s="38"/>
    </row>
    <row r="893" spans="1:11" ht="15.75" customHeight="1">
      <c r="A893" s="37"/>
      <c r="B893" s="37"/>
      <c r="D893" s="37"/>
      <c r="E893" s="34"/>
      <c r="F893" s="34"/>
      <c r="G893" s="34"/>
      <c r="H893" s="38"/>
      <c r="I893" s="38"/>
      <c r="J893" s="38"/>
      <c r="K893" s="38"/>
    </row>
    <row r="894" spans="1:11" ht="15.75" customHeight="1">
      <c r="A894" s="37"/>
      <c r="B894" s="37"/>
      <c r="D894" s="37"/>
      <c r="E894" s="34"/>
      <c r="F894" s="34"/>
      <c r="G894" s="34"/>
      <c r="H894" s="38"/>
      <c r="I894" s="38"/>
      <c r="J894" s="38"/>
      <c r="K894" s="38"/>
    </row>
    <row r="895" spans="1:11" ht="15.75" customHeight="1">
      <c r="A895" s="37"/>
      <c r="B895" s="37"/>
      <c r="D895" s="37"/>
      <c r="E895" s="34"/>
      <c r="F895" s="34"/>
      <c r="G895" s="34"/>
      <c r="H895" s="38"/>
      <c r="I895" s="38"/>
      <c r="J895" s="38"/>
      <c r="K895" s="38"/>
    </row>
    <row r="896" spans="1:11" ht="15.75" customHeight="1">
      <c r="A896" s="37"/>
      <c r="B896" s="37"/>
      <c r="D896" s="37"/>
      <c r="E896" s="34"/>
      <c r="F896" s="34"/>
      <c r="G896" s="34"/>
      <c r="H896" s="38"/>
      <c r="I896" s="38"/>
      <c r="J896" s="38"/>
      <c r="K896" s="38"/>
    </row>
    <row r="897" spans="1:11" ht="15.75" customHeight="1">
      <c r="A897" s="37"/>
      <c r="B897" s="37"/>
      <c r="D897" s="37"/>
      <c r="E897" s="34"/>
      <c r="F897" s="34"/>
      <c r="G897" s="34"/>
      <c r="H897" s="38"/>
      <c r="I897" s="38"/>
      <c r="J897" s="38"/>
      <c r="K897" s="38"/>
    </row>
    <row r="898" spans="1:11" ht="15.75" customHeight="1">
      <c r="A898" s="37"/>
      <c r="B898" s="37"/>
      <c r="D898" s="37"/>
      <c r="E898" s="34"/>
      <c r="F898" s="34"/>
      <c r="G898" s="34"/>
      <c r="H898" s="38"/>
      <c r="I898" s="38"/>
      <c r="J898" s="38"/>
      <c r="K898" s="38"/>
    </row>
    <row r="899" spans="1:11" ht="15.75" customHeight="1">
      <c r="A899" s="37"/>
      <c r="B899" s="37"/>
      <c r="D899" s="37"/>
      <c r="E899" s="34"/>
      <c r="F899" s="34"/>
      <c r="G899" s="34"/>
      <c r="H899" s="38"/>
      <c r="I899" s="38"/>
      <c r="J899" s="38"/>
      <c r="K899" s="38"/>
    </row>
    <row r="900" spans="1:11" ht="15.75" customHeight="1">
      <c r="A900" s="37"/>
      <c r="B900" s="37"/>
      <c r="D900" s="37"/>
      <c r="E900" s="34"/>
      <c r="F900" s="34"/>
      <c r="G900" s="34"/>
      <c r="H900" s="38"/>
      <c r="I900" s="38"/>
      <c r="J900" s="38"/>
      <c r="K900" s="38"/>
    </row>
    <row r="901" spans="1:11" ht="15.75" customHeight="1">
      <c r="A901" s="37"/>
      <c r="B901" s="37"/>
      <c r="D901" s="37"/>
      <c r="E901" s="34"/>
      <c r="F901" s="34"/>
      <c r="G901" s="34"/>
      <c r="H901" s="38"/>
      <c r="I901" s="38"/>
      <c r="J901" s="38"/>
      <c r="K901" s="38"/>
    </row>
    <row r="902" spans="1:11" ht="15.75" customHeight="1">
      <c r="A902" s="37"/>
      <c r="B902" s="37"/>
      <c r="D902" s="37"/>
      <c r="E902" s="34"/>
      <c r="F902" s="34"/>
      <c r="G902" s="34"/>
      <c r="H902" s="38"/>
      <c r="I902" s="38"/>
      <c r="J902" s="38"/>
      <c r="K902" s="38"/>
    </row>
    <row r="903" spans="1:11" ht="15.75" customHeight="1">
      <c r="A903" s="37"/>
      <c r="B903" s="37"/>
      <c r="D903" s="37"/>
      <c r="E903" s="34"/>
      <c r="F903" s="34"/>
      <c r="G903" s="34"/>
      <c r="H903" s="38"/>
      <c r="I903" s="38"/>
      <c r="J903" s="38"/>
      <c r="K903" s="38"/>
    </row>
    <row r="904" spans="1:11" ht="15.75" customHeight="1">
      <c r="A904" s="37"/>
      <c r="B904" s="37"/>
      <c r="D904" s="37"/>
      <c r="E904" s="34"/>
      <c r="F904" s="34"/>
      <c r="G904" s="34"/>
      <c r="H904" s="38"/>
      <c r="I904" s="38"/>
      <c r="J904" s="38"/>
      <c r="K904" s="38"/>
    </row>
    <row r="905" spans="1:11" ht="15.75" customHeight="1">
      <c r="A905" s="37"/>
      <c r="B905" s="37"/>
      <c r="D905" s="37"/>
      <c r="E905" s="34"/>
      <c r="F905" s="34"/>
      <c r="G905" s="34"/>
      <c r="H905" s="38"/>
      <c r="I905" s="38"/>
      <c r="J905" s="38"/>
      <c r="K905" s="38"/>
    </row>
    <row r="906" spans="1:11" ht="15.75" customHeight="1">
      <c r="A906" s="37"/>
      <c r="B906" s="37"/>
      <c r="D906" s="37"/>
      <c r="E906" s="34"/>
      <c r="F906" s="34"/>
      <c r="G906" s="34"/>
      <c r="H906" s="38"/>
      <c r="I906" s="38"/>
      <c r="J906" s="38"/>
      <c r="K906" s="38"/>
    </row>
    <row r="907" spans="1:11" ht="15.75" customHeight="1">
      <c r="A907" s="37"/>
      <c r="B907" s="37"/>
      <c r="D907" s="37"/>
      <c r="E907" s="34"/>
      <c r="F907" s="34"/>
      <c r="G907" s="34"/>
      <c r="H907" s="38"/>
      <c r="I907" s="38"/>
      <c r="J907" s="38"/>
      <c r="K907" s="38"/>
    </row>
    <row r="908" spans="1:11" ht="15.75" customHeight="1">
      <c r="A908" s="37"/>
      <c r="B908" s="37"/>
      <c r="D908" s="37"/>
      <c r="E908" s="34"/>
      <c r="F908" s="34"/>
      <c r="G908" s="34"/>
      <c r="H908" s="38"/>
      <c r="I908" s="38"/>
      <c r="J908" s="38"/>
      <c r="K908" s="38"/>
    </row>
    <row r="909" spans="1:11" ht="15.75" customHeight="1">
      <c r="A909" s="37"/>
      <c r="B909" s="37"/>
      <c r="D909" s="37"/>
      <c r="E909" s="34"/>
      <c r="F909" s="34"/>
      <c r="G909" s="34"/>
      <c r="H909" s="38"/>
      <c r="I909" s="38"/>
      <c r="J909" s="38"/>
      <c r="K909" s="38"/>
    </row>
    <row r="910" spans="1:11" ht="15.75" customHeight="1">
      <c r="A910" s="37"/>
      <c r="B910" s="37"/>
      <c r="D910" s="37"/>
      <c r="E910" s="34"/>
      <c r="F910" s="34"/>
      <c r="G910" s="34"/>
      <c r="H910" s="38"/>
      <c r="I910" s="38"/>
      <c r="J910" s="38"/>
      <c r="K910" s="38"/>
    </row>
    <row r="911" spans="1:11" ht="15.75" customHeight="1">
      <c r="A911" s="37"/>
      <c r="B911" s="37"/>
      <c r="D911" s="37"/>
      <c r="E911" s="34"/>
      <c r="F911" s="34"/>
      <c r="G911" s="34"/>
      <c r="H911" s="38"/>
      <c r="I911" s="38"/>
      <c r="J911" s="38"/>
      <c r="K911" s="38"/>
    </row>
    <row r="912" spans="1:11" ht="15.75" customHeight="1">
      <c r="A912" s="37"/>
      <c r="B912" s="37"/>
      <c r="D912" s="37"/>
      <c r="E912" s="34"/>
      <c r="F912" s="34"/>
      <c r="G912" s="34"/>
      <c r="H912" s="38"/>
      <c r="I912" s="38"/>
      <c r="J912" s="38"/>
      <c r="K912" s="38"/>
    </row>
    <row r="913" spans="1:11" ht="15.75" customHeight="1">
      <c r="A913" s="37"/>
      <c r="B913" s="37"/>
      <c r="D913" s="37"/>
      <c r="E913" s="34"/>
      <c r="F913" s="34"/>
      <c r="G913" s="34"/>
      <c r="H913" s="38"/>
      <c r="I913" s="38"/>
      <c r="J913" s="38"/>
      <c r="K913" s="38"/>
    </row>
    <row r="914" spans="1:11" ht="15.75" customHeight="1">
      <c r="A914" s="37"/>
      <c r="B914" s="37"/>
      <c r="D914" s="37"/>
      <c r="E914" s="34"/>
      <c r="F914" s="34"/>
      <c r="G914" s="34"/>
      <c r="H914" s="38"/>
      <c r="I914" s="38"/>
      <c r="J914" s="38"/>
      <c r="K914" s="38"/>
    </row>
    <row r="915" spans="1:11" ht="15.75" customHeight="1">
      <c r="A915" s="37"/>
      <c r="B915" s="37"/>
      <c r="D915" s="37"/>
      <c r="E915" s="34"/>
      <c r="F915" s="34"/>
      <c r="G915" s="34"/>
      <c r="H915" s="38"/>
      <c r="I915" s="38"/>
      <c r="J915" s="38"/>
      <c r="K915" s="38"/>
    </row>
    <row r="916" spans="1:11" ht="15.75" customHeight="1">
      <c r="A916" s="37"/>
      <c r="B916" s="37"/>
      <c r="D916" s="37"/>
      <c r="E916" s="34"/>
      <c r="F916" s="34"/>
      <c r="G916" s="34"/>
      <c r="H916" s="38"/>
      <c r="I916" s="38"/>
      <c r="J916" s="38"/>
      <c r="K916" s="38"/>
    </row>
    <row r="917" spans="1:11" ht="15.75" customHeight="1">
      <c r="A917" s="37"/>
      <c r="B917" s="37"/>
      <c r="D917" s="37"/>
      <c r="E917" s="34"/>
      <c r="F917" s="34"/>
      <c r="G917" s="34"/>
      <c r="H917" s="38"/>
      <c r="I917" s="38"/>
      <c r="J917" s="38"/>
      <c r="K917" s="38"/>
    </row>
    <row r="918" spans="1:11" ht="15.75" customHeight="1">
      <c r="A918" s="37"/>
      <c r="B918" s="37"/>
      <c r="D918" s="37"/>
      <c r="E918" s="34"/>
      <c r="F918" s="34"/>
      <c r="G918" s="34"/>
      <c r="H918" s="38"/>
      <c r="I918" s="38"/>
      <c r="J918" s="38"/>
      <c r="K918" s="38"/>
    </row>
    <row r="919" spans="1:11" ht="15.75" customHeight="1">
      <c r="A919" s="37"/>
      <c r="B919" s="37"/>
      <c r="D919" s="37"/>
      <c r="E919" s="34"/>
      <c r="F919" s="34"/>
      <c r="G919" s="34"/>
      <c r="H919" s="38"/>
      <c r="I919" s="38"/>
      <c r="J919" s="38"/>
      <c r="K919" s="38"/>
    </row>
    <row r="920" spans="1:11" ht="15.75" customHeight="1">
      <c r="A920" s="37"/>
      <c r="B920" s="37"/>
      <c r="D920" s="37"/>
      <c r="E920" s="34"/>
      <c r="F920" s="34"/>
      <c r="G920" s="34"/>
      <c r="H920" s="38"/>
      <c r="I920" s="38"/>
      <c r="J920" s="38"/>
      <c r="K920" s="38"/>
    </row>
    <row r="921" spans="1:11" ht="15.75" customHeight="1">
      <c r="A921" s="37"/>
      <c r="B921" s="37"/>
      <c r="D921" s="37"/>
      <c r="E921" s="34"/>
      <c r="F921" s="34"/>
      <c r="G921" s="34"/>
      <c r="H921" s="38"/>
      <c r="I921" s="38"/>
      <c r="J921" s="38"/>
      <c r="K921" s="38"/>
    </row>
    <row r="922" spans="1:11" ht="15.75" customHeight="1">
      <c r="A922" s="37"/>
      <c r="B922" s="37"/>
      <c r="D922" s="37"/>
      <c r="E922" s="34"/>
      <c r="F922" s="34"/>
      <c r="G922" s="34"/>
      <c r="H922" s="38"/>
      <c r="I922" s="38"/>
      <c r="J922" s="38"/>
      <c r="K922" s="38"/>
    </row>
    <row r="923" spans="1:11" ht="15.75" customHeight="1">
      <c r="A923" s="37"/>
      <c r="B923" s="37"/>
      <c r="D923" s="37"/>
      <c r="E923" s="34"/>
      <c r="F923" s="34"/>
      <c r="G923" s="34"/>
      <c r="H923" s="38"/>
      <c r="I923" s="38"/>
      <c r="J923" s="38"/>
      <c r="K923" s="38"/>
    </row>
    <row r="924" spans="1:11" ht="15.75" customHeight="1">
      <c r="A924" s="37"/>
      <c r="B924" s="37"/>
      <c r="D924" s="37"/>
      <c r="E924" s="34"/>
      <c r="F924" s="34"/>
      <c r="G924" s="34"/>
      <c r="H924" s="38"/>
      <c r="I924" s="38"/>
      <c r="J924" s="38"/>
      <c r="K924" s="38"/>
    </row>
    <row r="925" spans="1:11" ht="15.75" customHeight="1">
      <c r="A925" s="37"/>
      <c r="B925" s="37"/>
      <c r="D925" s="37"/>
      <c r="E925" s="34"/>
      <c r="F925" s="34"/>
      <c r="G925" s="34"/>
      <c r="H925" s="38"/>
      <c r="I925" s="38"/>
      <c r="J925" s="38"/>
      <c r="K925" s="38"/>
    </row>
    <row r="926" spans="1:11" ht="15.75" customHeight="1">
      <c r="A926" s="37"/>
      <c r="B926" s="37"/>
      <c r="D926" s="37"/>
      <c r="E926" s="34"/>
      <c r="F926" s="34"/>
      <c r="G926" s="34"/>
      <c r="H926" s="38"/>
      <c r="I926" s="38"/>
      <c r="J926" s="38"/>
      <c r="K926" s="38"/>
    </row>
    <row r="927" spans="1:11" ht="15.75" customHeight="1">
      <c r="A927" s="37"/>
      <c r="B927" s="37"/>
      <c r="D927" s="37"/>
      <c r="E927" s="34"/>
      <c r="F927" s="34"/>
      <c r="G927" s="34"/>
      <c r="H927" s="38"/>
      <c r="I927" s="38"/>
      <c r="J927" s="38"/>
      <c r="K927" s="38"/>
    </row>
    <row r="928" spans="1:11" ht="15.75" customHeight="1">
      <c r="A928" s="37"/>
      <c r="B928" s="37"/>
      <c r="D928" s="37"/>
      <c r="E928" s="34"/>
      <c r="F928" s="34"/>
      <c r="G928" s="34"/>
      <c r="H928" s="38"/>
      <c r="I928" s="38"/>
      <c r="J928" s="38"/>
      <c r="K928" s="38"/>
    </row>
    <row r="929" spans="1:11" ht="15.75" customHeight="1">
      <c r="A929" s="37"/>
      <c r="B929" s="37"/>
      <c r="D929" s="37"/>
      <c r="E929" s="34"/>
      <c r="F929" s="34"/>
      <c r="G929" s="34"/>
      <c r="H929" s="38"/>
      <c r="I929" s="38"/>
      <c r="J929" s="38"/>
      <c r="K929" s="38"/>
    </row>
    <row r="930" spans="1:11" ht="15.75" customHeight="1">
      <c r="A930" s="37"/>
      <c r="B930" s="37"/>
      <c r="D930" s="37"/>
      <c r="E930" s="34"/>
      <c r="F930" s="34"/>
      <c r="G930" s="34"/>
      <c r="H930" s="38"/>
      <c r="I930" s="38"/>
      <c r="J930" s="38"/>
      <c r="K930" s="38"/>
    </row>
    <row r="931" spans="1:11" ht="15.75" customHeight="1">
      <c r="A931" s="37"/>
      <c r="B931" s="37"/>
      <c r="D931" s="37"/>
      <c r="E931" s="34"/>
      <c r="F931" s="34"/>
      <c r="G931" s="34"/>
      <c r="H931" s="38"/>
      <c r="I931" s="38"/>
      <c r="J931" s="38"/>
      <c r="K931" s="38"/>
    </row>
    <row r="932" spans="1:11" ht="15.75" customHeight="1">
      <c r="A932" s="37"/>
      <c r="B932" s="37"/>
      <c r="D932" s="37"/>
      <c r="E932" s="34"/>
      <c r="F932" s="34"/>
      <c r="G932" s="34"/>
      <c r="H932" s="38"/>
      <c r="I932" s="38"/>
      <c r="J932" s="38"/>
      <c r="K932" s="38"/>
    </row>
    <row r="933" spans="1:11" ht="15.75" customHeight="1">
      <c r="A933" s="37"/>
      <c r="B933" s="37"/>
      <c r="D933" s="37"/>
      <c r="E933" s="34"/>
      <c r="F933" s="34"/>
      <c r="G933" s="34"/>
      <c r="H933" s="38"/>
      <c r="I933" s="38"/>
      <c r="J933" s="38"/>
      <c r="K933" s="38"/>
    </row>
    <row r="934" spans="1:11" ht="15.75" customHeight="1">
      <c r="A934" s="37"/>
      <c r="B934" s="37"/>
      <c r="D934" s="37"/>
      <c r="E934" s="34"/>
      <c r="F934" s="34"/>
      <c r="G934" s="34"/>
      <c r="H934" s="38"/>
      <c r="I934" s="38"/>
      <c r="J934" s="38"/>
      <c r="K934" s="38"/>
    </row>
    <row r="935" spans="1:11" ht="15.75" customHeight="1">
      <c r="A935" s="37"/>
      <c r="B935" s="37"/>
      <c r="D935" s="37"/>
      <c r="E935" s="34"/>
      <c r="F935" s="34"/>
      <c r="G935" s="34"/>
      <c r="H935" s="38"/>
      <c r="I935" s="38"/>
      <c r="J935" s="38"/>
      <c r="K935" s="38"/>
    </row>
    <row r="936" spans="1:11" ht="15.75" customHeight="1">
      <c r="A936" s="37"/>
      <c r="B936" s="37"/>
      <c r="D936" s="37"/>
      <c r="E936" s="34"/>
      <c r="F936" s="34"/>
      <c r="G936" s="34"/>
      <c r="H936" s="38"/>
      <c r="I936" s="38"/>
      <c r="J936" s="38"/>
      <c r="K936" s="38"/>
    </row>
    <row r="937" spans="1:11" ht="15.75" customHeight="1">
      <c r="A937" s="37"/>
      <c r="B937" s="37"/>
      <c r="D937" s="37"/>
      <c r="E937" s="34"/>
      <c r="F937" s="34"/>
      <c r="G937" s="34"/>
      <c r="H937" s="38"/>
      <c r="I937" s="38"/>
      <c r="J937" s="38"/>
      <c r="K937" s="38"/>
    </row>
    <row r="938" spans="1:11" ht="15.75" customHeight="1">
      <c r="A938" s="37"/>
      <c r="B938" s="37"/>
      <c r="D938" s="37"/>
      <c r="E938" s="34"/>
      <c r="F938" s="34"/>
      <c r="G938" s="34"/>
      <c r="H938" s="38"/>
      <c r="I938" s="38"/>
      <c r="J938" s="38"/>
      <c r="K938" s="38"/>
    </row>
    <row r="939" spans="1:11" ht="15.75" customHeight="1">
      <c r="A939" s="37"/>
      <c r="B939" s="37"/>
      <c r="D939" s="37"/>
      <c r="E939" s="34"/>
      <c r="F939" s="34"/>
      <c r="G939" s="34"/>
      <c r="H939" s="38"/>
      <c r="I939" s="38"/>
      <c r="J939" s="38"/>
      <c r="K939" s="38"/>
    </row>
    <row r="940" spans="1:11" ht="15.75" customHeight="1">
      <c r="A940" s="37"/>
      <c r="B940" s="37"/>
      <c r="D940" s="37"/>
      <c r="E940" s="34"/>
      <c r="F940" s="34"/>
      <c r="G940" s="34"/>
      <c r="H940" s="38"/>
      <c r="I940" s="38"/>
      <c r="J940" s="38"/>
      <c r="K940" s="38"/>
    </row>
    <row r="941" spans="1:11" ht="15.75" customHeight="1">
      <c r="A941" s="37"/>
      <c r="B941" s="37"/>
      <c r="D941" s="37"/>
      <c r="E941" s="34"/>
      <c r="F941" s="34"/>
      <c r="G941" s="34"/>
      <c r="H941" s="38"/>
      <c r="I941" s="38"/>
      <c r="J941" s="38"/>
      <c r="K941" s="38"/>
    </row>
    <row r="942" spans="1:11" ht="15.75" customHeight="1">
      <c r="A942" s="37"/>
      <c r="B942" s="37"/>
      <c r="D942" s="37"/>
      <c r="E942" s="34"/>
      <c r="F942" s="34"/>
      <c r="G942" s="34"/>
      <c r="H942" s="38"/>
      <c r="I942" s="38"/>
      <c r="J942" s="38"/>
      <c r="K942" s="38"/>
    </row>
    <row r="943" spans="1:11" ht="15.75" customHeight="1">
      <c r="A943" s="37"/>
      <c r="B943" s="37"/>
      <c r="D943" s="37"/>
      <c r="E943" s="34"/>
      <c r="F943" s="34"/>
      <c r="G943" s="34"/>
      <c r="H943" s="38"/>
      <c r="I943" s="38"/>
      <c r="J943" s="38"/>
      <c r="K943" s="38"/>
    </row>
    <row r="944" spans="1:11" ht="15.75" customHeight="1">
      <c r="A944" s="37"/>
      <c r="B944" s="37"/>
      <c r="D944" s="37"/>
      <c r="E944" s="34"/>
      <c r="F944" s="34"/>
      <c r="G944" s="34"/>
      <c r="H944" s="38"/>
      <c r="I944" s="38"/>
      <c r="J944" s="38"/>
      <c r="K944" s="38"/>
    </row>
    <row r="945" spans="1:11" ht="15.75" customHeight="1">
      <c r="A945" s="37"/>
      <c r="B945" s="37"/>
      <c r="D945" s="37"/>
      <c r="E945" s="34"/>
      <c r="F945" s="34"/>
      <c r="G945" s="34"/>
      <c r="H945" s="38"/>
      <c r="I945" s="38"/>
      <c r="J945" s="38"/>
      <c r="K945" s="38"/>
    </row>
    <row r="946" spans="1:11" ht="15.75" customHeight="1">
      <c r="A946" s="37"/>
      <c r="B946" s="37"/>
      <c r="D946" s="37"/>
      <c r="E946" s="34"/>
      <c r="F946" s="34"/>
      <c r="G946" s="34"/>
      <c r="H946" s="38"/>
      <c r="I946" s="38"/>
      <c r="J946" s="38"/>
      <c r="K946" s="38"/>
    </row>
    <row r="947" spans="1:11" ht="15.75" customHeight="1">
      <c r="A947" s="37"/>
      <c r="B947" s="37"/>
      <c r="D947" s="37"/>
      <c r="E947" s="34"/>
      <c r="F947" s="34"/>
      <c r="G947" s="34"/>
      <c r="H947" s="38"/>
      <c r="I947" s="38"/>
      <c r="J947" s="38"/>
      <c r="K947" s="38"/>
    </row>
    <row r="948" spans="1:11" ht="15.75" customHeight="1">
      <c r="A948" s="37"/>
      <c r="B948" s="37"/>
      <c r="D948" s="37"/>
      <c r="E948" s="34"/>
      <c r="F948" s="34"/>
      <c r="G948" s="34"/>
      <c r="H948" s="38"/>
      <c r="I948" s="38"/>
      <c r="J948" s="38"/>
      <c r="K948" s="38"/>
    </row>
    <row r="949" spans="1:11" ht="15.75" customHeight="1">
      <c r="A949" s="37"/>
      <c r="B949" s="37"/>
      <c r="D949" s="37"/>
      <c r="E949" s="34"/>
      <c r="F949" s="34"/>
      <c r="G949" s="34"/>
      <c r="H949" s="38"/>
      <c r="I949" s="38"/>
      <c r="J949" s="38"/>
      <c r="K949" s="38"/>
    </row>
    <row r="950" spans="1:11" ht="15.75" customHeight="1">
      <c r="A950" s="37"/>
      <c r="B950" s="37"/>
      <c r="D950" s="37"/>
      <c r="E950" s="34"/>
      <c r="F950" s="34"/>
      <c r="G950" s="34"/>
      <c r="H950" s="38"/>
      <c r="I950" s="38"/>
      <c r="J950" s="38"/>
      <c r="K950" s="38"/>
    </row>
    <row r="951" spans="1:11" ht="15.75" customHeight="1">
      <c r="A951" s="37"/>
      <c r="B951" s="37"/>
      <c r="D951" s="37"/>
      <c r="E951" s="34"/>
      <c r="F951" s="34"/>
      <c r="G951" s="34"/>
      <c r="H951" s="38"/>
      <c r="I951" s="38"/>
      <c r="J951" s="38"/>
      <c r="K951" s="38"/>
    </row>
    <row r="952" spans="1:11" ht="15.75" customHeight="1">
      <c r="A952" s="37"/>
      <c r="B952" s="37"/>
      <c r="D952" s="37"/>
      <c r="E952" s="34"/>
      <c r="F952" s="34"/>
      <c r="G952" s="34"/>
      <c r="H952" s="38"/>
      <c r="I952" s="38"/>
      <c r="J952" s="38"/>
      <c r="K952" s="38"/>
    </row>
    <row r="953" spans="1:11" ht="15.75" customHeight="1">
      <c r="A953" s="37"/>
      <c r="B953" s="37"/>
      <c r="D953" s="37"/>
      <c r="E953" s="34"/>
      <c r="F953" s="34"/>
      <c r="G953" s="34"/>
      <c r="H953" s="38"/>
      <c r="I953" s="38"/>
      <c r="J953" s="38"/>
      <c r="K953" s="38"/>
    </row>
    <row r="954" spans="1:11" ht="15.75" customHeight="1">
      <c r="A954" s="37"/>
      <c r="B954" s="37"/>
      <c r="D954" s="37"/>
      <c r="E954" s="34"/>
      <c r="F954" s="34"/>
      <c r="G954" s="34"/>
      <c r="H954" s="38"/>
      <c r="I954" s="38"/>
      <c r="J954" s="38"/>
      <c r="K954" s="38"/>
    </row>
    <row r="955" spans="1:11" ht="15.75" customHeight="1">
      <c r="A955" s="37"/>
      <c r="B955" s="37"/>
      <c r="D955" s="37"/>
      <c r="E955" s="34"/>
      <c r="F955" s="34"/>
      <c r="G955" s="34"/>
      <c r="H955" s="38"/>
      <c r="I955" s="38"/>
      <c r="J955" s="38"/>
      <c r="K955" s="38"/>
    </row>
    <row r="956" spans="1:11" ht="15.75" customHeight="1">
      <c r="A956" s="37"/>
      <c r="B956" s="37"/>
      <c r="D956" s="37"/>
      <c r="E956" s="34"/>
      <c r="F956" s="34"/>
      <c r="G956" s="34"/>
      <c r="H956" s="38"/>
      <c r="I956" s="38"/>
      <c r="J956" s="38"/>
      <c r="K956" s="38"/>
    </row>
    <row r="957" spans="1:11" ht="15.75" customHeight="1">
      <c r="A957" s="37"/>
      <c r="B957" s="37"/>
      <c r="D957" s="37"/>
      <c r="E957" s="34"/>
      <c r="F957" s="34"/>
      <c r="G957" s="34"/>
      <c r="H957" s="38"/>
      <c r="I957" s="38"/>
      <c r="J957" s="38"/>
      <c r="K957" s="38"/>
    </row>
    <row r="958" spans="1:11" ht="15.75" customHeight="1">
      <c r="A958" s="37"/>
      <c r="B958" s="37"/>
      <c r="D958" s="37"/>
      <c r="E958" s="34"/>
      <c r="F958" s="34"/>
      <c r="G958" s="34"/>
      <c r="H958" s="38"/>
      <c r="I958" s="38"/>
      <c r="J958" s="38"/>
      <c r="K958" s="38"/>
    </row>
    <row r="959" spans="1:11" ht="15.75" customHeight="1">
      <c r="A959" s="37"/>
      <c r="B959" s="37"/>
      <c r="D959" s="37"/>
      <c r="E959" s="34"/>
      <c r="F959" s="34"/>
      <c r="G959" s="34"/>
      <c r="H959" s="38"/>
      <c r="I959" s="38"/>
      <c r="J959" s="38"/>
      <c r="K959" s="38"/>
    </row>
    <row r="960" spans="1:11" ht="15.75" customHeight="1">
      <c r="A960" s="37"/>
      <c r="B960" s="37"/>
      <c r="D960" s="37"/>
      <c r="E960" s="34"/>
      <c r="F960" s="34"/>
      <c r="G960" s="34"/>
      <c r="H960" s="38"/>
      <c r="I960" s="38"/>
      <c r="J960" s="38"/>
      <c r="K960" s="38"/>
    </row>
    <row r="961" spans="1:11" ht="15.75" customHeight="1">
      <c r="A961" s="37"/>
      <c r="B961" s="37"/>
      <c r="D961" s="37"/>
      <c r="E961" s="34"/>
      <c r="F961" s="34"/>
      <c r="G961" s="34"/>
      <c r="H961" s="38"/>
      <c r="I961" s="38"/>
      <c r="J961" s="38"/>
      <c r="K961" s="38"/>
    </row>
    <row r="962" spans="1:11" ht="15.75" customHeight="1">
      <c r="A962" s="37"/>
      <c r="B962" s="37"/>
      <c r="D962" s="37"/>
      <c r="E962" s="34"/>
      <c r="F962" s="34"/>
      <c r="G962" s="34"/>
      <c r="H962" s="38"/>
      <c r="I962" s="38"/>
      <c r="J962" s="38"/>
      <c r="K962" s="38"/>
    </row>
    <row r="963" spans="1:11" ht="15.75" customHeight="1">
      <c r="A963" s="37"/>
      <c r="B963" s="37"/>
      <c r="D963" s="37"/>
      <c r="E963" s="34"/>
      <c r="F963" s="34"/>
      <c r="G963" s="34"/>
      <c r="H963" s="38"/>
      <c r="I963" s="38"/>
      <c r="J963" s="38"/>
      <c r="K963" s="38"/>
    </row>
    <row r="964" spans="1:11" ht="15.75" customHeight="1">
      <c r="A964" s="37"/>
      <c r="B964" s="37"/>
      <c r="D964" s="37"/>
      <c r="E964" s="34"/>
      <c r="F964" s="34"/>
      <c r="G964" s="34"/>
      <c r="H964" s="38"/>
      <c r="I964" s="38"/>
      <c r="J964" s="38"/>
      <c r="K964" s="38"/>
    </row>
    <row r="965" spans="1:11" ht="15.75" customHeight="1">
      <c r="A965" s="37"/>
      <c r="B965" s="37"/>
      <c r="D965" s="37"/>
      <c r="E965" s="34"/>
      <c r="F965" s="34"/>
      <c r="G965" s="34"/>
      <c r="H965" s="38"/>
      <c r="I965" s="38"/>
      <c r="J965" s="38"/>
      <c r="K965" s="38"/>
    </row>
    <row r="966" spans="1:11" ht="15.75" customHeight="1">
      <c r="A966" s="37"/>
      <c r="B966" s="37"/>
      <c r="D966" s="37"/>
      <c r="E966" s="34"/>
      <c r="F966" s="34"/>
      <c r="G966" s="34"/>
      <c r="H966" s="38"/>
      <c r="I966" s="38"/>
      <c r="J966" s="38"/>
      <c r="K966" s="38"/>
    </row>
    <row r="967" spans="1:11" ht="15.75" customHeight="1">
      <c r="A967" s="37"/>
      <c r="B967" s="37"/>
      <c r="D967" s="37"/>
      <c r="E967" s="34"/>
      <c r="F967" s="34"/>
      <c r="G967" s="34"/>
      <c r="H967" s="38"/>
      <c r="I967" s="38"/>
      <c r="J967" s="38"/>
      <c r="K967" s="38"/>
    </row>
    <row r="968" spans="1:11" ht="15.75" customHeight="1">
      <c r="A968" s="37"/>
      <c r="B968" s="37"/>
      <c r="D968" s="37"/>
      <c r="E968" s="34"/>
      <c r="F968" s="34"/>
      <c r="G968" s="34"/>
      <c r="H968" s="38"/>
      <c r="I968" s="38"/>
      <c r="J968" s="38"/>
      <c r="K968" s="38"/>
    </row>
    <row r="969" spans="1:11" ht="15.75" customHeight="1">
      <c r="A969" s="37"/>
      <c r="B969" s="37"/>
      <c r="D969" s="37"/>
      <c r="E969" s="34"/>
      <c r="F969" s="34"/>
      <c r="G969" s="34"/>
      <c r="H969" s="38"/>
      <c r="I969" s="38"/>
      <c r="J969" s="38"/>
      <c r="K969" s="38"/>
    </row>
    <row r="970" spans="1:11" ht="15.75" customHeight="1">
      <c r="A970" s="37"/>
      <c r="B970" s="37"/>
      <c r="D970" s="37"/>
      <c r="E970" s="34"/>
      <c r="F970" s="34"/>
      <c r="G970" s="34"/>
      <c r="H970" s="38"/>
      <c r="I970" s="38"/>
      <c r="J970" s="38"/>
      <c r="K970" s="38"/>
    </row>
    <row r="971" spans="1:11" ht="15.75" customHeight="1">
      <c r="A971" s="37"/>
      <c r="B971" s="37"/>
      <c r="D971" s="37"/>
      <c r="E971" s="34"/>
      <c r="F971" s="34"/>
      <c r="G971" s="34"/>
      <c r="H971" s="38"/>
      <c r="I971" s="38"/>
      <c r="J971" s="38"/>
      <c r="K971" s="38"/>
    </row>
    <row r="972" spans="1:11" ht="15.75" customHeight="1">
      <c r="A972" s="37"/>
      <c r="B972" s="37"/>
      <c r="D972" s="37"/>
      <c r="E972" s="34"/>
      <c r="F972" s="34"/>
      <c r="G972" s="34"/>
      <c r="H972" s="38"/>
      <c r="I972" s="38"/>
      <c r="J972" s="38"/>
      <c r="K972" s="38"/>
    </row>
    <row r="973" spans="1:11" ht="15.75" customHeight="1">
      <c r="A973" s="37"/>
      <c r="B973" s="37"/>
      <c r="D973" s="37"/>
      <c r="E973" s="34"/>
      <c r="F973" s="34"/>
      <c r="G973" s="34"/>
      <c r="H973" s="38"/>
      <c r="I973" s="38"/>
      <c r="J973" s="38"/>
      <c r="K973" s="38"/>
    </row>
    <row r="974" spans="1:11" ht="15.75" customHeight="1">
      <c r="A974" s="37"/>
      <c r="B974" s="37"/>
      <c r="D974" s="37"/>
      <c r="E974" s="34"/>
      <c r="F974" s="34"/>
      <c r="G974" s="34"/>
      <c r="H974" s="38"/>
      <c r="I974" s="38"/>
      <c r="J974" s="38"/>
      <c r="K974" s="38"/>
    </row>
    <row r="975" spans="1:11" ht="15.75" customHeight="1">
      <c r="A975" s="37"/>
      <c r="B975" s="37"/>
      <c r="D975" s="37"/>
      <c r="E975" s="34"/>
      <c r="F975" s="34"/>
      <c r="G975" s="34"/>
      <c r="H975" s="38"/>
      <c r="I975" s="38"/>
      <c r="J975" s="38"/>
      <c r="K975" s="38"/>
    </row>
    <row r="976" spans="1:11" ht="15.75" customHeight="1">
      <c r="A976" s="37"/>
      <c r="B976" s="37"/>
      <c r="D976" s="37"/>
      <c r="E976" s="34"/>
      <c r="F976" s="34"/>
      <c r="G976" s="34"/>
      <c r="H976" s="38"/>
      <c r="I976" s="38"/>
      <c r="J976" s="38"/>
      <c r="K976" s="38"/>
    </row>
    <row r="977" spans="1:11" ht="15.75" customHeight="1">
      <c r="A977" s="37"/>
      <c r="B977" s="37"/>
      <c r="D977" s="37"/>
      <c r="E977" s="34"/>
      <c r="F977" s="34"/>
      <c r="G977" s="34"/>
      <c r="H977" s="38"/>
      <c r="I977" s="38"/>
      <c r="J977" s="38"/>
      <c r="K977" s="38"/>
    </row>
    <row r="978" spans="1:11" ht="15.75" customHeight="1">
      <c r="A978" s="37"/>
      <c r="B978" s="37"/>
      <c r="D978" s="37"/>
      <c r="E978" s="34"/>
      <c r="F978" s="34"/>
      <c r="G978" s="34"/>
      <c r="H978" s="38"/>
      <c r="I978" s="38"/>
      <c r="J978" s="38"/>
      <c r="K978" s="38"/>
    </row>
    <row r="979" spans="1:11" ht="15.75" customHeight="1">
      <c r="A979" s="37"/>
      <c r="B979" s="37"/>
      <c r="D979" s="37"/>
      <c r="E979" s="34"/>
      <c r="F979" s="34"/>
      <c r="G979" s="34"/>
      <c r="H979" s="38"/>
      <c r="I979" s="38"/>
      <c r="J979" s="38"/>
      <c r="K979" s="38"/>
    </row>
    <row r="980" spans="1:11" ht="15.75" customHeight="1">
      <c r="A980" s="37"/>
      <c r="B980" s="37"/>
      <c r="D980" s="37"/>
      <c r="E980" s="34"/>
      <c r="F980" s="34"/>
      <c r="G980" s="34"/>
      <c r="H980" s="38"/>
      <c r="I980" s="38"/>
      <c r="J980" s="38"/>
      <c r="K980" s="38"/>
    </row>
    <row r="981" spans="1:11" ht="15.75" customHeight="1">
      <c r="A981" s="37"/>
      <c r="B981" s="37"/>
      <c r="D981" s="37"/>
      <c r="E981" s="34"/>
      <c r="F981" s="34"/>
      <c r="G981" s="34"/>
      <c r="H981" s="38"/>
      <c r="I981" s="38"/>
      <c r="J981" s="38"/>
      <c r="K981" s="38"/>
    </row>
    <row r="982" spans="1:11" ht="15.75" customHeight="1">
      <c r="A982" s="37"/>
      <c r="B982" s="37"/>
      <c r="D982" s="37"/>
      <c r="E982" s="34"/>
      <c r="F982" s="34"/>
      <c r="G982" s="34"/>
      <c r="H982" s="38"/>
      <c r="I982" s="38"/>
      <c r="J982" s="38"/>
      <c r="K982" s="38"/>
    </row>
    <row r="983" spans="1:11" ht="15.75" customHeight="1">
      <c r="A983" s="37"/>
      <c r="B983" s="37"/>
      <c r="D983" s="37"/>
      <c r="E983" s="34"/>
      <c r="F983" s="34"/>
      <c r="G983" s="34"/>
      <c r="H983" s="38"/>
      <c r="I983" s="38"/>
      <c r="J983" s="38"/>
      <c r="K983" s="38"/>
    </row>
    <row r="984" spans="1:11" ht="15.75" customHeight="1">
      <c r="A984" s="37"/>
      <c r="B984" s="37"/>
      <c r="D984" s="37"/>
      <c r="E984" s="34"/>
      <c r="F984" s="34"/>
      <c r="G984" s="34"/>
      <c r="H984" s="38"/>
      <c r="I984" s="38"/>
      <c r="J984" s="38"/>
      <c r="K984" s="38"/>
    </row>
    <row r="985" spans="1:11" ht="15.75" customHeight="1">
      <c r="A985" s="37"/>
      <c r="B985" s="37"/>
      <c r="D985" s="37"/>
      <c r="E985" s="34"/>
      <c r="F985" s="34"/>
      <c r="G985" s="34"/>
      <c r="H985" s="38"/>
      <c r="I985" s="38"/>
      <c r="J985" s="38"/>
      <c r="K985" s="38"/>
    </row>
    <row r="986" spans="1:11" ht="15.75" customHeight="1">
      <c r="A986" s="37"/>
      <c r="B986" s="37"/>
      <c r="D986" s="37"/>
      <c r="E986" s="34"/>
      <c r="F986" s="34"/>
      <c r="G986" s="34"/>
      <c r="H986" s="38"/>
      <c r="I986" s="38"/>
      <c r="J986" s="38"/>
      <c r="K986" s="38"/>
    </row>
    <row r="987" spans="1:11" ht="15.75" customHeight="1">
      <c r="A987" s="37"/>
      <c r="B987" s="37"/>
      <c r="D987" s="37"/>
      <c r="E987" s="34"/>
      <c r="F987" s="34"/>
      <c r="G987" s="34"/>
      <c r="H987" s="38"/>
      <c r="I987" s="38"/>
      <c r="J987" s="38"/>
      <c r="K987" s="38"/>
    </row>
    <row r="988" spans="1:11" ht="15.75" customHeight="1">
      <c r="A988" s="37"/>
      <c r="B988" s="37"/>
      <c r="D988" s="37"/>
      <c r="E988" s="34"/>
      <c r="F988" s="34"/>
      <c r="G988" s="34"/>
      <c r="H988" s="38"/>
      <c r="I988" s="38"/>
      <c r="J988" s="38"/>
      <c r="K988" s="38"/>
    </row>
    <row r="989" spans="1:11" ht="15.75" customHeight="1">
      <c r="A989" s="37"/>
      <c r="B989" s="37"/>
      <c r="D989" s="37"/>
      <c r="E989" s="34"/>
      <c r="F989" s="34"/>
      <c r="G989" s="34"/>
      <c r="H989" s="38"/>
      <c r="I989" s="38"/>
      <c r="J989" s="38"/>
      <c r="K989" s="38"/>
    </row>
    <row r="990" spans="1:11" ht="15.75" customHeight="1">
      <c r="A990" s="37"/>
      <c r="B990" s="37"/>
      <c r="D990" s="37"/>
      <c r="E990" s="34"/>
      <c r="F990" s="34"/>
      <c r="G990" s="34"/>
      <c r="H990" s="38"/>
      <c r="I990" s="38"/>
      <c r="J990" s="38"/>
      <c r="K990" s="38"/>
    </row>
    <row r="991" spans="1:11" ht="15.75" customHeight="1">
      <c r="A991" s="37"/>
      <c r="B991" s="37"/>
      <c r="D991" s="37"/>
      <c r="E991" s="34"/>
      <c r="F991" s="34"/>
      <c r="G991" s="34"/>
      <c r="H991" s="38"/>
      <c r="I991" s="38"/>
      <c r="J991" s="38"/>
      <c r="K991" s="38"/>
    </row>
    <row r="992" spans="1:11" ht="15.75" customHeight="1">
      <c r="A992" s="37"/>
      <c r="B992" s="37"/>
      <c r="D992" s="37"/>
      <c r="E992" s="34"/>
      <c r="F992" s="34"/>
      <c r="G992" s="34"/>
      <c r="H992" s="38"/>
      <c r="I992" s="38"/>
      <c r="J992" s="38"/>
      <c r="K992" s="38"/>
    </row>
    <row r="993" spans="1:11" ht="15.75" customHeight="1">
      <c r="A993" s="37"/>
      <c r="B993" s="37"/>
      <c r="D993" s="37"/>
      <c r="E993" s="34"/>
      <c r="F993" s="34"/>
      <c r="G993" s="34"/>
      <c r="H993" s="38"/>
      <c r="I993" s="38"/>
      <c r="J993" s="38"/>
      <c r="K993" s="38"/>
    </row>
    <row r="994" spans="1:11" ht="15.75" customHeight="1">
      <c r="A994" s="37"/>
      <c r="B994" s="37"/>
      <c r="D994" s="37"/>
      <c r="E994" s="34"/>
      <c r="F994" s="34"/>
      <c r="G994" s="34"/>
      <c r="H994" s="38"/>
      <c r="I994" s="38"/>
      <c r="J994" s="38"/>
      <c r="K994" s="38"/>
    </row>
    <row r="995" spans="1:11" ht="15.75" customHeight="1">
      <c r="A995" s="37"/>
      <c r="B995" s="37"/>
      <c r="D995" s="37"/>
      <c r="E995" s="34"/>
      <c r="F995" s="34"/>
      <c r="G995" s="34"/>
      <c r="H995" s="38"/>
      <c r="I995" s="38"/>
      <c r="J995" s="38"/>
      <c r="K995" s="38"/>
    </row>
    <row r="996" spans="1:11" ht="15.75" customHeight="1">
      <c r="A996" s="37"/>
      <c r="B996" s="37"/>
      <c r="D996" s="37"/>
      <c r="E996" s="34"/>
      <c r="F996" s="34"/>
      <c r="G996" s="34"/>
      <c r="H996" s="38"/>
      <c r="I996" s="38"/>
      <c r="J996" s="38"/>
      <c r="K996" s="38"/>
    </row>
    <row r="997" spans="1:11" ht="15.75" customHeight="1">
      <c r="A997" s="37"/>
      <c r="B997" s="37"/>
      <c r="D997" s="37"/>
      <c r="E997" s="34"/>
      <c r="F997" s="34"/>
      <c r="G997" s="34"/>
      <c r="H997" s="38"/>
      <c r="I997" s="38"/>
      <c r="J997" s="38"/>
      <c r="K997" s="38"/>
    </row>
    <row r="998" spans="1:11" ht="15.75" customHeight="1">
      <c r="A998" s="37"/>
      <c r="B998" s="37"/>
      <c r="D998" s="37"/>
      <c r="E998" s="34"/>
      <c r="F998" s="34"/>
      <c r="G998" s="34"/>
      <c r="H998" s="38"/>
      <c r="I998" s="38"/>
      <c r="J998" s="38"/>
      <c r="K998" s="38"/>
    </row>
    <row r="999" spans="1:11" ht="15.75" customHeight="1">
      <c r="A999" s="37"/>
      <c r="B999" s="37"/>
      <c r="D999" s="37"/>
      <c r="E999" s="34"/>
      <c r="F999" s="34"/>
      <c r="G999" s="34"/>
      <c r="H999" s="38"/>
      <c r="I999" s="38"/>
      <c r="J999" s="38"/>
      <c r="K999" s="38"/>
    </row>
    <row r="1000" spans="1:11" ht="15.75" customHeight="1">
      <c r="A1000" s="37"/>
      <c r="B1000" s="37"/>
      <c r="D1000" s="37"/>
      <c r="E1000" s="34"/>
      <c r="F1000" s="34"/>
      <c r="G1000" s="34"/>
      <c r="H1000" s="38"/>
      <c r="I1000" s="38"/>
      <c r="J1000" s="38"/>
      <c r="K1000" s="38"/>
    </row>
    <row r="1001" spans="1:11" ht="15.75" customHeight="1">
      <c r="A1001" s="37"/>
      <c r="B1001" s="37"/>
      <c r="D1001" s="37"/>
      <c r="E1001" s="34"/>
      <c r="F1001" s="34"/>
      <c r="G1001" s="34"/>
      <c r="H1001" s="38"/>
      <c r="I1001" s="38"/>
      <c r="J1001" s="38"/>
      <c r="K1001" s="38"/>
    </row>
    <row r="1002" spans="1:11" ht="15.75" customHeight="1">
      <c r="A1002" s="37"/>
      <c r="B1002" s="37"/>
      <c r="D1002" s="37"/>
      <c r="E1002" s="34"/>
      <c r="F1002" s="34"/>
      <c r="G1002" s="34"/>
      <c r="H1002" s="38"/>
      <c r="I1002" s="38"/>
      <c r="J1002" s="38"/>
      <c r="K1002" s="38"/>
    </row>
    <row r="1003" spans="1:11" ht="15.75" customHeight="1">
      <c r="A1003" s="37"/>
      <c r="B1003" s="37"/>
      <c r="D1003" s="37"/>
      <c r="E1003" s="34"/>
      <c r="F1003" s="34"/>
      <c r="G1003" s="34"/>
      <c r="H1003" s="38"/>
      <c r="I1003" s="38"/>
      <c r="J1003" s="38"/>
      <c r="K1003" s="38"/>
    </row>
    <row r="1004" spans="1:11" ht="15.75" customHeight="1">
      <c r="A1004" s="37"/>
      <c r="B1004" s="37"/>
      <c r="D1004" s="37"/>
      <c r="E1004" s="34"/>
      <c r="F1004" s="34"/>
      <c r="G1004" s="34"/>
      <c r="H1004" s="38"/>
      <c r="I1004" s="38"/>
      <c r="J1004" s="38"/>
      <c r="K1004" s="38"/>
    </row>
    <row r="1005" spans="1:11" ht="15.75" customHeight="1">
      <c r="A1005" s="37"/>
      <c r="B1005" s="37"/>
      <c r="D1005" s="37"/>
      <c r="E1005" s="34"/>
      <c r="F1005" s="34"/>
      <c r="G1005" s="34"/>
      <c r="H1005" s="38"/>
      <c r="I1005" s="38"/>
      <c r="J1005" s="38"/>
      <c r="K1005" s="38"/>
    </row>
    <row r="1006" spans="1:11" ht="15.75" customHeight="1">
      <c r="A1006" s="37"/>
      <c r="B1006" s="37"/>
      <c r="D1006" s="37"/>
      <c r="E1006" s="34"/>
      <c r="F1006" s="34"/>
      <c r="G1006" s="34"/>
      <c r="H1006" s="38"/>
      <c r="I1006" s="38"/>
      <c r="J1006" s="38"/>
      <c r="K1006" s="38"/>
    </row>
    <row r="1007" spans="1:11" ht="15.75" customHeight="1">
      <c r="A1007" s="37"/>
      <c r="B1007" s="37"/>
      <c r="D1007" s="37"/>
      <c r="E1007" s="34"/>
      <c r="F1007" s="34"/>
      <c r="G1007" s="34"/>
      <c r="H1007" s="38"/>
      <c r="I1007" s="38"/>
      <c r="J1007" s="38"/>
      <c r="K1007" s="38"/>
    </row>
    <row r="1008" spans="1:11" ht="15.75" customHeight="1">
      <c r="A1008" s="37"/>
      <c r="B1008" s="37"/>
      <c r="D1008" s="37"/>
      <c r="E1008" s="34"/>
      <c r="F1008" s="34"/>
      <c r="G1008" s="34"/>
      <c r="H1008" s="38"/>
      <c r="I1008" s="38"/>
      <c r="J1008" s="38"/>
      <c r="K1008" s="38"/>
    </row>
    <row r="1009" spans="1:11" ht="15.75" customHeight="1">
      <c r="A1009" s="37"/>
      <c r="B1009" s="37"/>
      <c r="D1009" s="37"/>
      <c r="E1009" s="34"/>
      <c r="F1009" s="34"/>
      <c r="G1009" s="34"/>
      <c r="H1009" s="38"/>
      <c r="I1009" s="38"/>
      <c r="J1009" s="38"/>
      <c r="K1009" s="38"/>
    </row>
    <row r="1010" spans="1:11" ht="15.75" customHeight="1">
      <c r="A1010" s="37"/>
      <c r="B1010" s="37"/>
      <c r="D1010" s="37"/>
      <c r="E1010" s="34"/>
      <c r="F1010" s="34"/>
      <c r="G1010" s="34"/>
      <c r="H1010" s="38"/>
      <c r="I1010" s="38"/>
      <c r="J1010" s="38"/>
      <c r="K1010" s="38"/>
    </row>
    <row r="1011" spans="1:11" ht="15.75" customHeight="1">
      <c r="A1011" s="37"/>
      <c r="B1011" s="37"/>
      <c r="D1011" s="37"/>
      <c r="E1011" s="34"/>
      <c r="F1011" s="34"/>
      <c r="G1011" s="34"/>
      <c r="H1011" s="38"/>
      <c r="I1011" s="38"/>
      <c r="J1011" s="38"/>
      <c r="K1011" s="38"/>
    </row>
    <row r="1012" spans="1:11" ht="15.75" customHeight="1">
      <c r="A1012" s="37"/>
      <c r="B1012" s="37"/>
      <c r="D1012" s="37"/>
      <c r="E1012" s="34"/>
      <c r="F1012" s="34"/>
      <c r="G1012" s="34"/>
      <c r="H1012" s="38"/>
      <c r="I1012" s="38"/>
      <c r="J1012" s="38"/>
      <c r="K1012" s="38"/>
    </row>
    <row r="1013" spans="1:11" ht="15.75" customHeight="1">
      <c r="A1013" s="37"/>
      <c r="B1013" s="37"/>
      <c r="D1013" s="37"/>
      <c r="E1013" s="34"/>
      <c r="F1013" s="34"/>
      <c r="G1013" s="34"/>
      <c r="H1013" s="38"/>
      <c r="I1013" s="38"/>
      <c r="J1013" s="38"/>
      <c r="K1013" s="38"/>
    </row>
    <row r="1014" spans="1:11" ht="15.75" customHeight="1">
      <c r="A1014" s="37"/>
      <c r="B1014" s="37"/>
      <c r="D1014" s="37"/>
      <c r="E1014" s="34"/>
      <c r="F1014" s="34"/>
      <c r="G1014" s="34"/>
      <c r="H1014" s="38"/>
      <c r="I1014" s="38"/>
      <c r="J1014" s="38"/>
      <c r="K1014" s="38"/>
    </row>
    <row r="1015" spans="1:11" ht="15.75" customHeight="1">
      <c r="A1015" s="37"/>
      <c r="B1015" s="37"/>
      <c r="D1015" s="37"/>
      <c r="E1015" s="34"/>
      <c r="F1015" s="34"/>
      <c r="G1015" s="34"/>
      <c r="H1015" s="38"/>
      <c r="I1015" s="38"/>
      <c r="J1015" s="38"/>
      <c r="K1015" s="38"/>
    </row>
    <row r="1016" spans="1:11" ht="15.75" customHeight="1">
      <c r="A1016" s="37"/>
      <c r="B1016" s="37"/>
      <c r="D1016" s="37"/>
      <c r="E1016" s="34"/>
      <c r="F1016" s="34"/>
      <c r="G1016" s="34"/>
      <c r="H1016" s="38"/>
      <c r="I1016" s="38"/>
      <c r="J1016" s="38"/>
      <c r="K1016" s="38"/>
    </row>
    <row r="1017" spans="1:11" ht="15.75" customHeight="1">
      <c r="A1017" s="37"/>
      <c r="B1017" s="37"/>
      <c r="D1017" s="37"/>
      <c r="E1017" s="34"/>
      <c r="F1017" s="34"/>
      <c r="G1017" s="34"/>
      <c r="H1017" s="38"/>
      <c r="I1017" s="38"/>
      <c r="J1017" s="38"/>
      <c r="K1017" s="38"/>
    </row>
    <row r="1018" spans="1:11" ht="15.75" customHeight="1">
      <c r="A1018" s="37"/>
      <c r="B1018" s="37"/>
      <c r="D1018" s="37"/>
      <c r="E1018" s="34"/>
      <c r="F1018" s="34"/>
      <c r="G1018" s="34"/>
      <c r="H1018" s="38"/>
      <c r="I1018" s="38"/>
      <c r="J1018" s="38"/>
      <c r="K1018" s="38"/>
    </row>
    <row r="1019" spans="1:11" ht="15.75" customHeight="1">
      <c r="A1019" s="37"/>
      <c r="B1019" s="37"/>
      <c r="D1019" s="37"/>
      <c r="E1019" s="34"/>
      <c r="F1019" s="34"/>
      <c r="G1019" s="34"/>
      <c r="H1019" s="38"/>
      <c r="I1019" s="38"/>
      <c r="J1019" s="38"/>
      <c r="K1019" s="38"/>
    </row>
    <row r="1020" spans="1:11" ht="15.75" customHeight="1">
      <c r="A1020" s="37"/>
      <c r="B1020" s="37"/>
      <c r="D1020" s="37"/>
      <c r="E1020" s="34"/>
      <c r="F1020" s="34"/>
      <c r="G1020" s="34"/>
      <c r="H1020" s="38"/>
      <c r="I1020" s="38"/>
      <c r="J1020" s="38"/>
      <c r="K1020" s="38"/>
    </row>
    <row r="1021" spans="1:11" ht="15.75" customHeight="1">
      <c r="A1021" s="37"/>
      <c r="B1021" s="37"/>
      <c r="D1021" s="37"/>
      <c r="E1021" s="34"/>
      <c r="F1021" s="34"/>
      <c r="G1021" s="34"/>
      <c r="H1021" s="38"/>
      <c r="I1021" s="38"/>
      <c r="J1021" s="38"/>
      <c r="K1021" s="38"/>
    </row>
    <row r="1022" spans="1:11" ht="15.75" customHeight="1">
      <c r="A1022" s="37"/>
      <c r="B1022" s="37"/>
      <c r="D1022" s="37"/>
      <c r="E1022" s="34"/>
      <c r="F1022" s="34"/>
      <c r="G1022" s="34"/>
      <c r="H1022" s="38"/>
      <c r="I1022" s="38"/>
      <c r="J1022" s="38"/>
      <c r="K1022" s="38"/>
    </row>
    <row r="1023" spans="1:11" ht="15.75" customHeight="1">
      <c r="A1023" s="37"/>
      <c r="B1023" s="37"/>
      <c r="D1023" s="37"/>
      <c r="E1023" s="34"/>
      <c r="F1023" s="34"/>
      <c r="G1023" s="34"/>
      <c r="H1023" s="38"/>
      <c r="I1023" s="38"/>
      <c r="J1023" s="38"/>
      <c r="K1023" s="38"/>
    </row>
  </sheetData>
  <mergeCells count="20">
    <mergeCell ref="A71:I71"/>
    <mergeCell ref="A72:A73"/>
    <mergeCell ref="B72:B73"/>
    <mergeCell ref="C72:C73"/>
    <mergeCell ref="D72:D73"/>
    <mergeCell ref="E72:E73"/>
    <mergeCell ref="F72:F73"/>
    <mergeCell ref="G72:H72"/>
    <mergeCell ref="I72:I73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511811024" right="0.511811024" top="0.78740157499999996" bottom="0.78740157499999996" header="0.31496062000000002" footer="0.31496062000000002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23"/>
  <sheetViews>
    <sheetView topLeftCell="A49" workbookViewId="0">
      <selection activeCell="C50" sqref="C50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39.28515625" style="27" bestFit="1" customWidth="1"/>
    <col min="4" max="4" width="42.85546875" style="27" customWidth="1"/>
    <col min="5" max="5" width="14.85546875" style="27" customWidth="1"/>
    <col min="6" max="7" width="14.140625" style="27" customWidth="1"/>
    <col min="8" max="8" width="14.42578125" style="27" customWidth="1"/>
    <col min="9" max="9" width="16" style="27" customWidth="1"/>
    <col min="10" max="10" width="13" style="27" customWidth="1"/>
    <col min="11" max="11" width="17.85546875" style="27" customWidth="1"/>
    <col min="12" max="12" width="8.7109375" style="27" customWidth="1"/>
    <col min="13" max="13" width="12.140625" style="27" customWidth="1"/>
    <col min="14" max="27" width="8.7109375" style="27" customWidth="1"/>
    <col min="28" max="16384" width="14.42578125" style="27"/>
  </cols>
  <sheetData>
    <row r="1" spans="1:11" ht="47.25" customHeight="1">
      <c r="A1" s="210" t="s">
        <v>434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42" customHeight="1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ht="28.5" customHeight="1">
      <c r="A3" s="214" t="s">
        <v>3</v>
      </c>
      <c r="B3" s="214" t="s">
        <v>4</v>
      </c>
      <c r="C3" s="214" t="s">
        <v>5</v>
      </c>
      <c r="D3" s="214" t="s">
        <v>7</v>
      </c>
      <c r="E3" s="216" t="s">
        <v>167</v>
      </c>
      <c r="F3" s="216" t="s">
        <v>168</v>
      </c>
      <c r="G3" s="216" t="s">
        <v>300</v>
      </c>
      <c r="H3" s="217" t="s">
        <v>169</v>
      </c>
      <c r="I3" s="213"/>
      <c r="J3" s="218"/>
      <c r="K3" s="216" t="s">
        <v>170</v>
      </c>
    </row>
    <row r="4" spans="1:11" ht="28.5" customHeight="1">
      <c r="A4" s="215"/>
      <c r="B4" s="215"/>
      <c r="C4" s="215"/>
      <c r="D4" s="215"/>
      <c r="E4" s="215"/>
      <c r="F4" s="215"/>
      <c r="G4" s="215"/>
      <c r="H4" s="28" t="s">
        <v>417</v>
      </c>
      <c r="I4" s="28" t="s">
        <v>172</v>
      </c>
      <c r="J4" s="29" t="s">
        <v>173</v>
      </c>
      <c r="K4" s="215"/>
    </row>
    <row r="5" spans="1:11" ht="28.5" customHeight="1">
      <c r="A5" s="30" t="s">
        <v>330</v>
      </c>
      <c r="B5" s="30">
        <v>169</v>
      </c>
      <c r="C5" s="31" t="s">
        <v>71</v>
      </c>
      <c r="D5" s="31" t="s">
        <v>48</v>
      </c>
      <c r="E5" s="32">
        <v>15054.4</v>
      </c>
      <c r="F5" s="32">
        <v>0</v>
      </c>
      <c r="G5" s="32">
        <v>0</v>
      </c>
      <c r="H5" s="33">
        <v>876.95</v>
      </c>
      <c r="I5" s="33">
        <v>2857.43</v>
      </c>
      <c r="J5" s="33">
        <v>0</v>
      </c>
      <c r="K5" s="98">
        <f>E5+F5-H5-I5-J5</f>
        <v>11320.019999999999</v>
      </c>
    </row>
    <row r="6" spans="1:11" ht="28.5" customHeight="1">
      <c r="A6" s="30" t="s">
        <v>385</v>
      </c>
      <c r="B6" s="30">
        <v>185</v>
      </c>
      <c r="C6" s="31" t="s">
        <v>63</v>
      </c>
      <c r="D6" s="31" t="s">
        <v>23</v>
      </c>
      <c r="E6" s="32">
        <v>6269.82</v>
      </c>
      <c r="F6" s="32">
        <v>0</v>
      </c>
      <c r="G6" s="32">
        <v>0</v>
      </c>
      <c r="H6" s="33">
        <v>703.68</v>
      </c>
      <c r="I6" s="33">
        <v>645.73</v>
      </c>
      <c r="J6" s="33">
        <v>0</v>
      </c>
      <c r="K6" s="98">
        <f>E6+F6-H6-I6-J6</f>
        <v>4920.41</v>
      </c>
    </row>
    <row r="7" spans="1:11" ht="27.75" customHeight="1">
      <c r="A7" s="30" t="s">
        <v>230</v>
      </c>
      <c r="B7" s="30">
        <v>149</v>
      </c>
      <c r="C7" s="31" t="s">
        <v>43</v>
      </c>
      <c r="D7" s="31" t="s">
        <v>28</v>
      </c>
      <c r="E7" s="32">
        <v>15054.4</v>
      </c>
      <c r="F7" s="32">
        <v>0</v>
      </c>
      <c r="G7" s="32">
        <v>0</v>
      </c>
      <c r="H7" s="33">
        <v>876.95</v>
      </c>
      <c r="I7" s="33">
        <v>2909.56</v>
      </c>
      <c r="J7" s="33">
        <v>0</v>
      </c>
      <c r="K7" s="98">
        <f>E7+F7-H7-I7-J7</f>
        <v>11267.89</v>
      </c>
    </row>
    <row r="8" spans="1:11" ht="27.75" customHeight="1">
      <c r="A8" s="30" t="s">
        <v>277</v>
      </c>
      <c r="B8" s="30">
        <v>159</v>
      </c>
      <c r="C8" s="31" t="s">
        <v>43</v>
      </c>
      <c r="D8" s="31" t="s">
        <v>353</v>
      </c>
      <c r="E8" s="32">
        <v>15054.4</v>
      </c>
      <c r="F8" s="32">
        <v>0</v>
      </c>
      <c r="G8" s="32">
        <v>0</v>
      </c>
      <c r="H8" s="33">
        <v>876.95</v>
      </c>
      <c r="I8" s="33">
        <v>3013.84</v>
      </c>
      <c r="J8" s="33">
        <v>0</v>
      </c>
      <c r="K8" s="98">
        <f t="shared" ref="K8:K69" si="0">E8+F8-H8-I8-J8</f>
        <v>11163.609999999999</v>
      </c>
    </row>
    <row r="9" spans="1:11" ht="27.75" customHeight="1">
      <c r="A9" s="30" t="s">
        <v>387</v>
      </c>
      <c r="B9" s="30">
        <v>186</v>
      </c>
      <c r="C9" s="31" t="s">
        <v>63</v>
      </c>
      <c r="D9" s="31" t="s">
        <v>23</v>
      </c>
      <c r="E9" s="32">
        <v>6269.82</v>
      </c>
      <c r="F9" s="32">
        <v>0</v>
      </c>
      <c r="G9" s="32">
        <v>0</v>
      </c>
      <c r="H9" s="33">
        <v>703.68</v>
      </c>
      <c r="I9" s="33">
        <v>593.59</v>
      </c>
      <c r="J9" s="33">
        <v>0</v>
      </c>
      <c r="K9" s="98">
        <f t="shared" si="0"/>
        <v>4972.5499999999993</v>
      </c>
    </row>
    <row r="10" spans="1:11" ht="27" customHeight="1">
      <c r="A10" s="30" t="s">
        <v>25</v>
      </c>
      <c r="B10" s="30">
        <v>102</v>
      </c>
      <c r="C10" s="31" t="s">
        <v>26</v>
      </c>
      <c r="D10" s="31" t="s">
        <v>28</v>
      </c>
      <c r="E10" s="32">
        <v>9483.66</v>
      </c>
      <c r="F10" s="32">
        <v>0</v>
      </c>
      <c r="G10" s="32">
        <v>0</v>
      </c>
      <c r="H10" s="33">
        <v>876.95</v>
      </c>
      <c r="I10" s="33">
        <v>1429.75</v>
      </c>
      <c r="J10" s="33">
        <v>0</v>
      </c>
      <c r="K10" s="98">
        <f t="shared" si="0"/>
        <v>7176.9599999999991</v>
      </c>
    </row>
    <row r="11" spans="1:11" ht="27" customHeight="1">
      <c r="A11" s="30" t="s">
        <v>30</v>
      </c>
      <c r="B11" s="30">
        <v>91</v>
      </c>
      <c r="C11" s="31" t="s">
        <v>21</v>
      </c>
      <c r="D11" s="31" t="s">
        <v>32</v>
      </c>
      <c r="E11" s="32">
        <v>9483.66</v>
      </c>
      <c r="F11" s="32">
        <v>0</v>
      </c>
      <c r="G11" s="32">
        <v>0</v>
      </c>
      <c r="H11" s="33">
        <v>876.95</v>
      </c>
      <c r="I11" s="33">
        <v>1325.47</v>
      </c>
      <c r="J11" s="33">
        <v>0</v>
      </c>
      <c r="K11" s="98">
        <f t="shared" si="0"/>
        <v>7281.2399999999989</v>
      </c>
    </row>
    <row r="12" spans="1:11" ht="27" customHeight="1">
      <c r="A12" s="30" t="s">
        <v>34</v>
      </c>
      <c r="B12" s="30">
        <v>33</v>
      </c>
      <c r="C12" s="31" t="s">
        <v>21</v>
      </c>
      <c r="D12" s="31" t="s">
        <v>23</v>
      </c>
      <c r="E12" s="32">
        <v>9483.66</v>
      </c>
      <c r="F12" s="32">
        <v>0</v>
      </c>
      <c r="G12" s="32">
        <v>1993.65</v>
      </c>
      <c r="H12" s="33">
        <v>876.95</v>
      </c>
      <c r="I12" s="33">
        <v>1429.75</v>
      </c>
      <c r="J12" s="33">
        <v>0</v>
      </c>
      <c r="K12" s="98">
        <f t="shared" si="0"/>
        <v>7176.9599999999991</v>
      </c>
    </row>
    <row r="13" spans="1:11" ht="27" customHeight="1">
      <c r="A13" s="30" t="s">
        <v>37</v>
      </c>
      <c r="B13" s="30">
        <v>83</v>
      </c>
      <c r="C13" s="31" t="s">
        <v>38</v>
      </c>
      <c r="D13" s="31" t="s">
        <v>40</v>
      </c>
      <c r="E13" s="32">
        <v>5530.75</v>
      </c>
      <c r="F13" s="32">
        <v>0</v>
      </c>
      <c r="G13" s="32">
        <v>0</v>
      </c>
      <c r="H13" s="33">
        <v>600.21</v>
      </c>
      <c r="I13" s="33">
        <v>333.52</v>
      </c>
      <c r="J13" s="33">
        <v>551.64</v>
      </c>
      <c r="K13" s="98">
        <f t="shared" si="0"/>
        <v>4045.3800000000006</v>
      </c>
    </row>
    <row r="14" spans="1:11" ht="27" customHeight="1">
      <c r="A14" s="30" t="s">
        <v>372</v>
      </c>
      <c r="B14" s="30">
        <v>172</v>
      </c>
      <c r="C14" s="31" t="s">
        <v>63</v>
      </c>
      <c r="D14" s="31" t="s">
        <v>57</v>
      </c>
      <c r="E14" s="32">
        <v>6269.82</v>
      </c>
      <c r="F14" s="32">
        <v>0</v>
      </c>
      <c r="G14" s="32">
        <v>0</v>
      </c>
      <c r="H14" s="33">
        <v>703.68</v>
      </c>
      <c r="I14" s="33">
        <v>645.73</v>
      </c>
      <c r="J14" s="33">
        <v>0</v>
      </c>
      <c r="K14" s="98">
        <f t="shared" si="0"/>
        <v>4920.41</v>
      </c>
    </row>
    <row r="15" spans="1:11" ht="27" customHeight="1">
      <c r="A15" s="30" t="s">
        <v>280</v>
      </c>
      <c r="B15" s="30">
        <v>162</v>
      </c>
      <c r="C15" s="31" t="s">
        <v>124</v>
      </c>
      <c r="D15" s="31" t="s">
        <v>40</v>
      </c>
      <c r="E15" s="32">
        <v>15054.4</v>
      </c>
      <c r="F15" s="32">
        <v>0</v>
      </c>
      <c r="G15" s="32">
        <v>0</v>
      </c>
      <c r="H15" s="33">
        <v>876.95</v>
      </c>
      <c r="I15" s="33">
        <v>2909.56</v>
      </c>
      <c r="J15" s="33">
        <v>0</v>
      </c>
      <c r="K15" s="98">
        <f t="shared" si="0"/>
        <v>11267.89</v>
      </c>
    </row>
    <row r="16" spans="1:11" ht="27" customHeight="1">
      <c r="A16" s="30" t="s">
        <v>46</v>
      </c>
      <c r="B16" s="30">
        <v>28</v>
      </c>
      <c r="C16" s="31" t="s">
        <v>21</v>
      </c>
      <c r="D16" s="31" t="s">
        <v>48</v>
      </c>
      <c r="E16" s="32">
        <v>9483.66</v>
      </c>
      <c r="F16" s="32">
        <f>1053.74+3161.22</f>
        <v>4214.96</v>
      </c>
      <c r="G16" s="32">
        <v>0</v>
      </c>
      <c r="H16" s="33">
        <f>876.95</f>
        <v>876.95</v>
      </c>
      <c r="I16" s="33">
        <v>1325.47</v>
      </c>
      <c r="J16" s="33">
        <v>0</v>
      </c>
      <c r="K16" s="98">
        <f t="shared" si="0"/>
        <v>11496.199999999999</v>
      </c>
    </row>
    <row r="17" spans="1:11" ht="27" customHeight="1">
      <c r="A17" s="30" t="s">
        <v>50</v>
      </c>
      <c r="B17" s="30">
        <v>134</v>
      </c>
      <c r="C17" s="31" t="s">
        <v>281</v>
      </c>
      <c r="D17" s="31" t="s">
        <v>418</v>
      </c>
      <c r="E17" s="32">
        <v>7268.44</v>
      </c>
      <c r="F17" s="32">
        <v>0</v>
      </c>
      <c r="G17" s="32">
        <v>0</v>
      </c>
      <c r="H17" s="33">
        <v>843.49</v>
      </c>
      <c r="I17" s="33">
        <v>829.76</v>
      </c>
      <c r="J17" s="33">
        <v>0</v>
      </c>
      <c r="K17" s="98">
        <f t="shared" si="0"/>
        <v>5595.19</v>
      </c>
    </row>
    <row r="18" spans="1:11" ht="27" customHeight="1">
      <c r="A18" s="30" t="s">
        <v>283</v>
      </c>
      <c r="B18" s="30">
        <v>161</v>
      </c>
      <c r="C18" s="31" t="s">
        <v>71</v>
      </c>
      <c r="D18" s="31" t="s">
        <v>53</v>
      </c>
      <c r="E18" s="32">
        <v>15054.4</v>
      </c>
      <c r="F18" s="32">
        <v>0</v>
      </c>
      <c r="G18" s="32">
        <v>0</v>
      </c>
      <c r="H18" s="33">
        <v>876.95</v>
      </c>
      <c r="I18" s="33">
        <v>3013.84</v>
      </c>
      <c r="J18" s="33">
        <v>0</v>
      </c>
      <c r="K18" s="98">
        <f t="shared" si="0"/>
        <v>11163.609999999999</v>
      </c>
    </row>
    <row r="19" spans="1:11" ht="27" customHeight="1">
      <c r="A19" s="30" t="s">
        <v>285</v>
      </c>
      <c r="B19" s="30">
        <v>164</v>
      </c>
      <c r="C19" s="31" t="s">
        <v>286</v>
      </c>
      <c r="D19" s="31" t="s">
        <v>40</v>
      </c>
      <c r="E19" s="32">
        <v>9483.66</v>
      </c>
      <c r="F19" s="32">
        <v>0</v>
      </c>
      <c r="G19" s="32">
        <v>0</v>
      </c>
      <c r="H19" s="33">
        <v>876.95</v>
      </c>
      <c r="I19" s="33">
        <v>1481.89</v>
      </c>
      <c r="J19" s="33">
        <v>0</v>
      </c>
      <c r="K19" s="98">
        <f t="shared" si="0"/>
        <v>7124.8199999999988</v>
      </c>
    </row>
    <row r="20" spans="1:11" ht="27" customHeight="1">
      <c r="A20" s="30" t="s">
        <v>55</v>
      </c>
      <c r="B20" s="30">
        <v>87</v>
      </c>
      <c r="C20" s="31" t="s">
        <v>21</v>
      </c>
      <c r="D20" s="31" t="s">
        <v>57</v>
      </c>
      <c r="E20" s="32">
        <v>9483.66</v>
      </c>
      <c r="F20" s="32">
        <v>0</v>
      </c>
      <c r="G20" s="32">
        <v>0</v>
      </c>
      <c r="H20" s="33">
        <f>876.95</f>
        <v>876.95</v>
      </c>
      <c r="I20" s="33">
        <v>1481.89</v>
      </c>
      <c r="J20" s="33">
        <v>0</v>
      </c>
      <c r="K20" s="98">
        <f t="shared" si="0"/>
        <v>7124.8199999999988</v>
      </c>
    </row>
    <row r="21" spans="1:11" ht="27" customHeight="1">
      <c r="A21" s="30" t="s">
        <v>59</v>
      </c>
      <c r="B21" s="30">
        <v>110</v>
      </c>
      <c r="C21" s="31" t="s">
        <v>288</v>
      </c>
      <c r="D21" s="31" t="s">
        <v>418</v>
      </c>
      <c r="E21" s="32">
        <v>8180.69</v>
      </c>
      <c r="F21" s="32">
        <v>0</v>
      </c>
      <c r="G21" s="32">
        <v>0</v>
      </c>
      <c r="H21" s="33">
        <v>876.95</v>
      </c>
      <c r="I21" s="33">
        <v>1071.43</v>
      </c>
      <c r="J21" s="33">
        <v>0</v>
      </c>
      <c r="K21" s="98">
        <f t="shared" si="0"/>
        <v>6232.3099999999995</v>
      </c>
    </row>
    <row r="22" spans="1:11" ht="27" customHeight="1">
      <c r="A22" s="30" t="s">
        <v>335</v>
      </c>
      <c r="B22" s="30">
        <v>173</v>
      </c>
      <c r="C22" s="31" t="s">
        <v>63</v>
      </c>
      <c r="D22" s="31" t="s">
        <v>418</v>
      </c>
      <c r="E22" s="32">
        <v>6269.82</v>
      </c>
      <c r="F22" s="32">
        <v>0</v>
      </c>
      <c r="G22" s="32">
        <v>0</v>
      </c>
      <c r="H22" s="33">
        <v>703.68</v>
      </c>
      <c r="I22" s="33">
        <v>645.73</v>
      </c>
      <c r="J22" s="33">
        <v>0</v>
      </c>
      <c r="K22" s="98">
        <f t="shared" si="0"/>
        <v>4920.41</v>
      </c>
    </row>
    <row r="23" spans="1:11" ht="27" customHeight="1">
      <c r="A23" s="30" t="s">
        <v>338</v>
      </c>
      <c r="B23" s="30">
        <v>174</v>
      </c>
      <c r="C23" s="31" t="s">
        <v>63</v>
      </c>
      <c r="D23" s="31" t="s">
        <v>100</v>
      </c>
      <c r="E23" s="32">
        <v>6269.82</v>
      </c>
      <c r="F23" s="32">
        <v>0</v>
      </c>
      <c r="G23" s="32">
        <v>0</v>
      </c>
      <c r="H23" s="33">
        <v>703.68</v>
      </c>
      <c r="I23" s="33">
        <v>541.45000000000005</v>
      </c>
      <c r="J23" s="33">
        <v>0</v>
      </c>
      <c r="K23" s="98">
        <f t="shared" si="0"/>
        <v>5024.6899999999996</v>
      </c>
    </row>
    <row r="24" spans="1:11" ht="27" customHeight="1">
      <c r="A24" s="30" t="s">
        <v>232</v>
      </c>
      <c r="B24" s="30">
        <v>153</v>
      </c>
      <c r="C24" s="31" t="s">
        <v>233</v>
      </c>
      <c r="D24" s="31" t="s">
        <v>117</v>
      </c>
      <c r="E24" s="32">
        <v>15054.4</v>
      </c>
      <c r="F24" s="32">
        <v>0</v>
      </c>
      <c r="G24" s="32">
        <v>0</v>
      </c>
      <c r="H24" s="33">
        <v>876.95</v>
      </c>
      <c r="I24" s="33">
        <v>2961.7</v>
      </c>
      <c r="J24" s="33">
        <v>0</v>
      </c>
      <c r="K24" s="98">
        <f t="shared" si="0"/>
        <v>11215.75</v>
      </c>
    </row>
    <row r="25" spans="1:11" ht="27" customHeight="1">
      <c r="A25" s="30" t="s">
        <v>236</v>
      </c>
      <c r="B25" s="30">
        <v>150</v>
      </c>
      <c r="C25" s="31" t="s">
        <v>233</v>
      </c>
      <c r="D25" s="31" t="s">
        <v>117</v>
      </c>
      <c r="E25" s="32">
        <v>15054.4</v>
      </c>
      <c r="F25" s="32">
        <v>0</v>
      </c>
      <c r="G25" s="32">
        <v>2213.65</v>
      </c>
      <c r="H25" s="33">
        <v>876.95</v>
      </c>
      <c r="I25" s="33">
        <v>3013.84</v>
      </c>
      <c r="J25" s="33">
        <v>0</v>
      </c>
      <c r="K25" s="98">
        <f t="shared" si="0"/>
        <v>11163.609999999999</v>
      </c>
    </row>
    <row r="26" spans="1:11" ht="27.75" customHeight="1">
      <c r="A26" s="30" t="s">
        <v>239</v>
      </c>
      <c r="B26" s="30">
        <v>152</v>
      </c>
      <c r="C26" s="31" t="s">
        <v>71</v>
      </c>
      <c r="D26" s="31" t="s">
        <v>23</v>
      </c>
      <c r="E26" s="32">
        <v>15054.4</v>
      </c>
      <c r="F26" s="32">
        <v>0</v>
      </c>
      <c r="G26" s="32"/>
      <c r="H26" s="33">
        <v>876.95</v>
      </c>
      <c r="I26" s="33">
        <v>2909.56</v>
      </c>
      <c r="J26" s="33">
        <v>0</v>
      </c>
      <c r="K26" s="98">
        <f t="shared" si="0"/>
        <v>11267.89</v>
      </c>
    </row>
    <row r="27" spans="1:11" ht="27.75" customHeight="1">
      <c r="A27" s="30" t="s">
        <v>241</v>
      </c>
      <c r="B27" s="30">
        <v>154</v>
      </c>
      <c r="C27" s="31" t="s">
        <v>242</v>
      </c>
      <c r="D27" s="31" t="s">
        <v>32</v>
      </c>
      <c r="E27" s="32">
        <v>9952.73</v>
      </c>
      <c r="F27" s="32">
        <v>0</v>
      </c>
      <c r="G27" s="32">
        <v>3595.3</v>
      </c>
      <c r="H27" s="33">
        <v>876.95</v>
      </c>
      <c r="I27" s="33">
        <v>1610.88</v>
      </c>
      <c r="J27" s="33">
        <v>0</v>
      </c>
      <c r="K27" s="98">
        <f t="shared" si="0"/>
        <v>7464.8999999999987</v>
      </c>
    </row>
    <row r="28" spans="1:11" ht="27.75" customHeight="1">
      <c r="A28" s="30" t="s">
        <v>389</v>
      </c>
      <c r="B28" s="30">
        <v>190</v>
      </c>
      <c r="C28" s="31" t="s">
        <v>63</v>
      </c>
      <c r="D28" s="31" t="s">
        <v>100</v>
      </c>
      <c r="E28" s="32">
        <v>6269.82</v>
      </c>
      <c r="F28" s="32">
        <v>0</v>
      </c>
      <c r="G28" s="32"/>
      <c r="H28" s="33">
        <v>703.68</v>
      </c>
      <c r="I28" s="33">
        <v>645.73</v>
      </c>
      <c r="J28" s="33">
        <v>0</v>
      </c>
      <c r="K28" s="98">
        <f t="shared" si="0"/>
        <v>4920.41</v>
      </c>
    </row>
    <row r="29" spans="1:11" ht="27.75" customHeight="1">
      <c r="A29" s="30" t="s">
        <v>340</v>
      </c>
      <c r="B29" s="30">
        <v>175</v>
      </c>
      <c r="C29" s="31" t="s">
        <v>63</v>
      </c>
      <c r="D29" s="31" t="s">
        <v>48</v>
      </c>
      <c r="E29" s="32">
        <v>6269.82</v>
      </c>
      <c r="F29" s="32">
        <v>0</v>
      </c>
      <c r="G29" s="32"/>
      <c r="H29" s="33">
        <v>703.68</v>
      </c>
      <c r="I29" s="33">
        <v>593.59</v>
      </c>
      <c r="J29" s="33">
        <v>0</v>
      </c>
      <c r="K29" s="98">
        <f t="shared" si="0"/>
        <v>4972.5499999999993</v>
      </c>
    </row>
    <row r="30" spans="1:11" ht="27.75" customHeight="1">
      <c r="A30" s="30" t="s">
        <v>401</v>
      </c>
      <c r="B30" s="30">
        <v>191</v>
      </c>
      <c r="C30" s="31" t="s">
        <v>63</v>
      </c>
      <c r="D30" s="31" t="s">
        <v>100</v>
      </c>
      <c r="E30" s="32">
        <v>6269.82</v>
      </c>
      <c r="F30" s="32">
        <v>0</v>
      </c>
      <c r="G30" s="32">
        <v>1193.6500000000001</v>
      </c>
      <c r="H30" s="33">
        <v>703.68</v>
      </c>
      <c r="I30" s="33">
        <v>645.73</v>
      </c>
      <c r="J30" s="33">
        <v>0</v>
      </c>
      <c r="K30" s="98">
        <f t="shared" si="0"/>
        <v>4920.41</v>
      </c>
    </row>
    <row r="31" spans="1:11" ht="27.75" customHeight="1">
      <c r="A31" s="30" t="s">
        <v>343</v>
      </c>
      <c r="B31" s="30">
        <v>170</v>
      </c>
      <c r="C31" s="31" t="s">
        <v>321</v>
      </c>
      <c r="D31" s="31" t="s">
        <v>159</v>
      </c>
      <c r="E31" s="32">
        <v>15054.4</v>
      </c>
      <c r="F31" s="32">
        <v>0</v>
      </c>
      <c r="G31" s="32">
        <v>1617.65</v>
      </c>
      <c r="H31" s="33">
        <v>876.95</v>
      </c>
      <c r="I31" s="33">
        <v>3013.84</v>
      </c>
      <c r="J31" s="33">
        <v>0</v>
      </c>
      <c r="K31" s="98">
        <f t="shared" si="0"/>
        <v>11163.609999999999</v>
      </c>
    </row>
    <row r="32" spans="1:11" ht="27.75" customHeight="1">
      <c r="A32" s="30" t="s">
        <v>312</v>
      </c>
      <c r="B32" s="30">
        <v>166</v>
      </c>
      <c r="C32" s="31" t="s">
        <v>313</v>
      </c>
      <c r="D32" s="31" t="s">
        <v>48</v>
      </c>
      <c r="E32" s="32">
        <v>7486.49</v>
      </c>
      <c r="F32" s="32">
        <v>0</v>
      </c>
      <c r="G32" s="32">
        <v>0</v>
      </c>
      <c r="H32" s="33">
        <v>874.01</v>
      </c>
      <c r="I32" s="33">
        <v>881.33</v>
      </c>
      <c r="J32" s="33">
        <v>0</v>
      </c>
      <c r="K32" s="98">
        <f t="shared" si="0"/>
        <v>5731.15</v>
      </c>
    </row>
    <row r="33" spans="1:11" ht="27.75" customHeight="1">
      <c r="A33" s="30" t="s">
        <v>347</v>
      </c>
      <c r="B33" s="30">
        <v>171</v>
      </c>
      <c r="C33" s="31" t="s">
        <v>321</v>
      </c>
      <c r="D33" s="31" t="s">
        <v>40</v>
      </c>
      <c r="E33" s="32">
        <v>15054.4</v>
      </c>
      <c r="F33" s="32">
        <v>0</v>
      </c>
      <c r="G33" s="32">
        <v>0</v>
      </c>
      <c r="H33" s="33">
        <v>876.95</v>
      </c>
      <c r="I33" s="33">
        <v>2909.56</v>
      </c>
      <c r="J33" s="33">
        <v>0</v>
      </c>
      <c r="K33" s="98">
        <f t="shared" si="0"/>
        <v>11267.89</v>
      </c>
    </row>
    <row r="34" spans="1:11" ht="27.75" customHeight="1">
      <c r="A34" s="30" t="s">
        <v>290</v>
      </c>
      <c r="B34" s="30">
        <v>165</v>
      </c>
      <c r="C34" s="31" t="s">
        <v>43</v>
      </c>
      <c r="D34" s="31" t="s">
        <v>40</v>
      </c>
      <c r="E34" s="32">
        <v>15054.4</v>
      </c>
      <c r="F34" s="32">
        <v>0</v>
      </c>
      <c r="G34" s="32">
        <v>817.46</v>
      </c>
      <c r="H34" s="33">
        <v>876.95</v>
      </c>
      <c r="I34" s="33">
        <v>2961.7</v>
      </c>
      <c r="J34" s="33">
        <v>0</v>
      </c>
      <c r="K34" s="98">
        <f t="shared" si="0"/>
        <v>11215.75</v>
      </c>
    </row>
    <row r="35" spans="1:11" ht="27" customHeight="1">
      <c r="A35" s="30" t="s">
        <v>79</v>
      </c>
      <c r="B35" s="30">
        <v>50</v>
      </c>
      <c r="C35" s="31" t="s">
        <v>26</v>
      </c>
      <c r="D35" s="35" t="s">
        <v>32</v>
      </c>
      <c r="E35" s="32">
        <v>15054.4</v>
      </c>
      <c r="F35" s="32">
        <v>0</v>
      </c>
      <c r="G35" s="32">
        <v>0</v>
      </c>
      <c r="H35" s="33">
        <v>876.95</v>
      </c>
      <c r="I35" s="33">
        <v>3013.84</v>
      </c>
      <c r="J35" s="33">
        <v>0</v>
      </c>
      <c r="K35" s="98">
        <f t="shared" si="0"/>
        <v>11163.609999999999</v>
      </c>
    </row>
    <row r="36" spans="1:11" ht="27" customHeight="1">
      <c r="A36" s="30" t="s">
        <v>245</v>
      </c>
      <c r="B36" s="30">
        <v>151</v>
      </c>
      <c r="C36" s="31" t="s">
        <v>71</v>
      </c>
      <c r="D36" s="35" t="s">
        <v>32</v>
      </c>
      <c r="E36" s="32">
        <v>15054.4</v>
      </c>
      <c r="F36" s="32">
        <v>0</v>
      </c>
      <c r="G36" s="32">
        <v>0</v>
      </c>
      <c r="H36" s="33">
        <v>876.95</v>
      </c>
      <c r="I36" s="33">
        <v>3013.84</v>
      </c>
      <c r="J36" s="33">
        <v>0</v>
      </c>
      <c r="K36" s="98">
        <f t="shared" si="0"/>
        <v>11163.609999999999</v>
      </c>
    </row>
    <row r="37" spans="1:11" ht="27" customHeight="1">
      <c r="A37" s="30" t="s">
        <v>316</v>
      </c>
      <c r="B37" s="30">
        <v>167</v>
      </c>
      <c r="C37" s="31" t="s">
        <v>63</v>
      </c>
      <c r="D37" s="35" t="s">
        <v>48</v>
      </c>
      <c r="E37" s="32">
        <v>6269.82</v>
      </c>
      <c r="F37" s="32">
        <v>0</v>
      </c>
      <c r="G37" s="32">
        <v>0</v>
      </c>
      <c r="H37" s="33">
        <v>703.68</v>
      </c>
      <c r="I37" s="33">
        <v>645.73</v>
      </c>
      <c r="J37" s="33">
        <v>0</v>
      </c>
      <c r="K37" s="98">
        <f t="shared" si="0"/>
        <v>4920.41</v>
      </c>
    </row>
    <row r="38" spans="1:11" ht="27" customHeight="1">
      <c r="A38" s="30" t="s">
        <v>82</v>
      </c>
      <c r="B38" s="30">
        <v>27</v>
      </c>
      <c r="C38" s="31" t="s">
        <v>26</v>
      </c>
      <c r="D38" s="31" t="s">
        <v>32</v>
      </c>
      <c r="E38" s="32">
        <v>9483.66</v>
      </c>
      <c r="F38" s="32">
        <v>0</v>
      </c>
      <c r="G38" s="32">
        <v>0</v>
      </c>
      <c r="H38" s="33">
        <v>876.95</v>
      </c>
      <c r="I38" s="33">
        <v>1429.75</v>
      </c>
      <c r="J38" s="33">
        <v>0</v>
      </c>
      <c r="K38" s="98">
        <f t="shared" si="0"/>
        <v>7176.9599999999991</v>
      </c>
    </row>
    <row r="39" spans="1:11" ht="27" customHeight="1">
      <c r="A39" s="30" t="s">
        <v>84</v>
      </c>
      <c r="B39" s="30">
        <v>65</v>
      </c>
      <c r="C39" s="31" t="s">
        <v>43</v>
      </c>
      <c r="D39" s="31" t="s">
        <v>40</v>
      </c>
      <c r="E39" s="32">
        <v>12545.33</v>
      </c>
      <c r="F39" s="32">
        <f>836.36+2509.07+243.6</f>
        <v>3589.03</v>
      </c>
      <c r="G39" s="32">
        <v>0</v>
      </c>
      <c r="H39" s="33">
        <f>243.6+876.95</f>
        <v>1120.55</v>
      </c>
      <c r="I39" s="33">
        <f>592.7+2338.7</f>
        <v>2931.3999999999996</v>
      </c>
      <c r="J39" s="33">
        <v>0</v>
      </c>
      <c r="K39" s="98">
        <f t="shared" si="0"/>
        <v>12082.410000000002</v>
      </c>
    </row>
    <row r="40" spans="1:11" ht="27" customHeight="1">
      <c r="A40" s="30" t="s">
        <v>349</v>
      </c>
      <c r="B40" s="30">
        <v>176</v>
      </c>
      <c r="C40" s="31" t="s">
        <v>63</v>
      </c>
      <c r="D40" s="31" t="s">
        <v>23</v>
      </c>
      <c r="E40" s="32">
        <v>6269.82</v>
      </c>
      <c r="F40" s="32">
        <v>0</v>
      </c>
      <c r="G40" s="32">
        <v>0</v>
      </c>
      <c r="H40" s="33">
        <v>703.68</v>
      </c>
      <c r="I40" s="33">
        <v>645.73</v>
      </c>
      <c r="J40" s="33">
        <v>0</v>
      </c>
      <c r="K40" s="98">
        <f t="shared" si="0"/>
        <v>4920.41</v>
      </c>
    </row>
    <row r="41" spans="1:11" ht="27" customHeight="1">
      <c r="A41" s="30" t="s">
        <v>318</v>
      </c>
      <c r="B41" s="30">
        <v>168</v>
      </c>
      <c r="C41" s="31" t="s">
        <v>71</v>
      </c>
      <c r="D41" s="31" t="s">
        <v>23</v>
      </c>
      <c r="E41" s="32">
        <v>15054.4</v>
      </c>
      <c r="F41" s="32">
        <v>0</v>
      </c>
      <c r="G41" s="32">
        <v>860.19</v>
      </c>
      <c r="H41" s="33">
        <v>876.95</v>
      </c>
      <c r="I41" s="33">
        <v>2857.43</v>
      </c>
      <c r="J41" s="33">
        <v>0</v>
      </c>
      <c r="K41" s="98">
        <f t="shared" si="0"/>
        <v>11320.019999999999</v>
      </c>
    </row>
    <row r="42" spans="1:11" ht="27" customHeight="1">
      <c r="A42" s="30" t="s">
        <v>93</v>
      </c>
      <c r="B42" s="30">
        <v>135</v>
      </c>
      <c r="C42" s="31" t="s">
        <v>21</v>
      </c>
      <c r="D42" s="31" t="s">
        <v>32</v>
      </c>
      <c r="E42" s="32">
        <v>5057.95</v>
      </c>
      <c r="F42" s="32">
        <f>1475.24+4425.71+320.92</f>
        <v>6221.87</v>
      </c>
      <c r="G42" s="32">
        <v>0</v>
      </c>
      <c r="H42" s="33">
        <f>663.85+534.02</f>
        <v>1197.8699999999999</v>
      </c>
      <c r="I42" s="33">
        <f>565.64+367.51</f>
        <v>933.15</v>
      </c>
      <c r="J42" s="33">
        <v>0</v>
      </c>
      <c r="K42" s="98">
        <f t="shared" si="0"/>
        <v>9148.8000000000011</v>
      </c>
    </row>
    <row r="43" spans="1:11" ht="27" customHeight="1">
      <c r="A43" s="30" t="s">
        <v>391</v>
      </c>
      <c r="B43" s="30">
        <v>187</v>
      </c>
      <c r="C43" s="31" t="s">
        <v>63</v>
      </c>
      <c r="D43" s="31" t="s">
        <v>419</v>
      </c>
      <c r="E43" s="32">
        <v>6269.82</v>
      </c>
      <c r="F43" s="32">
        <v>0</v>
      </c>
      <c r="G43" s="32">
        <v>0</v>
      </c>
      <c r="H43" s="33">
        <v>703.68</v>
      </c>
      <c r="I43" s="33">
        <v>593.59</v>
      </c>
      <c r="J43" s="33">
        <v>0</v>
      </c>
      <c r="K43" s="98">
        <f t="shared" si="0"/>
        <v>4972.5499999999993</v>
      </c>
    </row>
    <row r="44" spans="1:11" ht="27" customHeight="1">
      <c r="A44" s="30" t="s">
        <v>351</v>
      </c>
      <c r="B44" s="30">
        <v>177</v>
      </c>
      <c r="C44" s="31" t="s">
        <v>63</v>
      </c>
      <c r="D44" s="31" t="s">
        <v>353</v>
      </c>
      <c r="E44" s="32">
        <v>6269.82</v>
      </c>
      <c r="F44" s="32">
        <v>0</v>
      </c>
      <c r="G44" s="32">
        <v>0</v>
      </c>
      <c r="H44" s="33">
        <v>703.68</v>
      </c>
      <c r="I44" s="33">
        <v>593.59</v>
      </c>
      <c r="J44" s="33">
        <v>0</v>
      </c>
      <c r="K44" s="98">
        <f t="shared" si="0"/>
        <v>4972.5499999999993</v>
      </c>
    </row>
    <row r="45" spans="1:11" ht="27" customHeight="1">
      <c r="A45" s="30" t="s">
        <v>98</v>
      </c>
      <c r="B45" s="30">
        <v>120</v>
      </c>
      <c r="C45" s="31" t="s">
        <v>21</v>
      </c>
      <c r="D45" s="31" t="s">
        <v>100</v>
      </c>
      <c r="E45" s="36">
        <v>9483.66</v>
      </c>
      <c r="F45" s="36">
        <v>0</v>
      </c>
      <c r="G45" s="36">
        <v>2053.84</v>
      </c>
      <c r="H45" s="33">
        <v>876.95</v>
      </c>
      <c r="I45" s="33">
        <v>1481.89</v>
      </c>
      <c r="J45" s="33">
        <v>0</v>
      </c>
      <c r="K45" s="98">
        <f t="shared" si="0"/>
        <v>7124.8199999999988</v>
      </c>
    </row>
    <row r="46" spans="1:11" ht="27" customHeight="1">
      <c r="A46" s="30" t="s">
        <v>402</v>
      </c>
      <c r="B46" s="30">
        <v>188</v>
      </c>
      <c r="C46" s="31" t="s">
        <v>63</v>
      </c>
      <c r="D46" s="31" t="s">
        <v>117</v>
      </c>
      <c r="E46" s="36">
        <v>6269.82</v>
      </c>
      <c r="F46" s="36">
        <v>0</v>
      </c>
      <c r="G46" s="36">
        <v>0</v>
      </c>
      <c r="H46" s="33">
        <v>703.68</v>
      </c>
      <c r="I46" s="33">
        <v>541.45000000000005</v>
      </c>
      <c r="J46" s="33">
        <v>0</v>
      </c>
      <c r="K46" s="98">
        <f t="shared" si="0"/>
        <v>5024.6899999999996</v>
      </c>
    </row>
    <row r="47" spans="1:11" ht="27" customHeight="1">
      <c r="A47" s="30" t="s">
        <v>102</v>
      </c>
      <c r="B47" s="30">
        <v>49</v>
      </c>
      <c r="C47" s="31" t="s">
        <v>26</v>
      </c>
      <c r="D47" s="31" t="s">
        <v>32</v>
      </c>
      <c r="E47" s="32">
        <v>9483.66</v>
      </c>
      <c r="F47" s="32">
        <v>0</v>
      </c>
      <c r="G47" s="32">
        <v>2121.65</v>
      </c>
      <c r="H47" s="33">
        <v>876.95</v>
      </c>
      <c r="I47" s="33">
        <v>1429.75</v>
      </c>
      <c r="J47" s="33">
        <v>0</v>
      </c>
      <c r="K47" s="98">
        <f t="shared" si="0"/>
        <v>7176.9599999999991</v>
      </c>
    </row>
    <row r="48" spans="1:11" ht="27" customHeight="1">
      <c r="A48" s="30" t="s">
        <v>248</v>
      </c>
      <c r="B48" s="30">
        <v>156</v>
      </c>
      <c r="C48" s="31" t="s">
        <v>71</v>
      </c>
      <c r="D48" s="31" t="s">
        <v>57</v>
      </c>
      <c r="E48" s="32">
        <v>15054.4</v>
      </c>
      <c r="F48" s="32">
        <v>0</v>
      </c>
      <c r="G48" s="32">
        <v>0</v>
      </c>
      <c r="H48" s="33">
        <v>876.95</v>
      </c>
      <c r="I48" s="33">
        <v>2961.7</v>
      </c>
      <c r="J48" s="33">
        <v>0</v>
      </c>
      <c r="K48" s="98">
        <f t="shared" si="0"/>
        <v>11215.75</v>
      </c>
    </row>
    <row r="49" spans="1:11" ht="27" customHeight="1">
      <c r="A49" s="30" t="s">
        <v>355</v>
      </c>
      <c r="B49" s="30">
        <v>178</v>
      </c>
      <c r="C49" s="31" t="s">
        <v>63</v>
      </c>
      <c r="D49" s="31" t="s">
        <v>23</v>
      </c>
      <c r="E49" s="32">
        <v>6269.82</v>
      </c>
      <c r="F49" s="32">
        <v>0</v>
      </c>
      <c r="G49" s="32">
        <v>0</v>
      </c>
      <c r="H49" s="33">
        <v>703.68</v>
      </c>
      <c r="I49" s="33">
        <v>645.73</v>
      </c>
      <c r="J49" s="33">
        <v>0</v>
      </c>
      <c r="K49" s="98">
        <f t="shared" si="0"/>
        <v>4920.41</v>
      </c>
    </row>
    <row r="50" spans="1:11" ht="27" customHeight="1">
      <c r="A50" s="30" t="s">
        <v>104</v>
      </c>
      <c r="B50" s="30">
        <v>142</v>
      </c>
      <c r="C50" s="31" t="s">
        <v>452</v>
      </c>
      <c r="D50" s="31" t="s">
        <v>57</v>
      </c>
      <c r="E50" s="32">
        <v>9207.44</v>
      </c>
      <c r="F50" s="32">
        <v>0</v>
      </c>
      <c r="G50" s="32">
        <v>0</v>
      </c>
      <c r="H50" s="33">
        <v>876.95</v>
      </c>
      <c r="I50" s="33">
        <v>1405.92</v>
      </c>
      <c r="J50" s="33">
        <v>0</v>
      </c>
      <c r="K50" s="98">
        <f t="shared" si="0"/>
        <v>6924.57</v>
      </c>
    </row>
    <row r="51" spans="1:11" ht="27" customHeight="1">
      <c r="A51" s="30" t="s">
        <v>403</v>
      </c>
      <c r="B51" s="30">
        <v>189</v>
      </c>
      <c r="C51" s="31" t="s">
        <v>63</v>
      </c>
      <c r="D51" s="31" t="s">
        <v>100</v>
      </c>
      <c r="E51" s="32">
        <v>6269.82</v>
      </c>
      <c r="F51" s="32">
        <v>0</v>
      </c>
      <c r="G51" s="32">
        <v>0</v>
      </c>
      <c r="H51" s="33">
        <v>703.68</v>
      </c>
      <c r="I51" s="33">
        <v>645.73</v>
      </c>
      <c r="J51" s="33">
        <v>0</v>
      </c>
      <c r="K51" s="98">
        <f t="shared" si="0"/>
        <v>4920.41</v>
      </c>
    </row>
    <row r="52" spans="1:11" ht="27" customHeight="1">
      <c r="A52" s="30" t="s">
        <v>292</v>
      </c>
      <c r="B52" s="30">
        <v>163</v>
      </c>
      <c r="C52" s="31" t="s">
        <v>43</v>
      </c>
      <c r="D52" s="31" t="s">
        <v>40</v>
      </c>
      <c r="E52" s="32">
        <v>15054.4</v>
      </c>
      <c r="F52" s="32">
        <v>0</v>
      </c>
      <c r="G52" s="32">
        <v>0</v>
      </c>
      <c r="H52" s="33">
        <v>876.95</v>
      </c>
      <c r="I52" s="33">
        <v>2857.43</v>
      </c>
      <c r="J52" s="33">
        <v>0</v>
      </c>
      <c r="K52" s="98">
        <f t="shared" si="0"/>
        <v>11320.019999999999</v>
      </c>
    </row>
    <row r="53" spans="1:11" ht="27" customHeight="1">
      <c r="A53" s="30" t="s">
        <v>357</v>
      </c>
      <c r="B53" s="30">
        <v>179</v>
      </c>
      <c r="C53" s="31" t="s">
        <v>63</v>
      </c>
      <c r="D53" s="31" t="s">
        <v>28</v>
      </c>
      <c r="E53" s="32">
        <v>6269.82</v>
      </c>
      <c r="F53" s="32">
        <v>0</v>
      </c>
      <c r="G53" s="32">
        <v>0</v>
      </c>
      <c r="H53" s="33">
        <v>703.68</v>
      </c>
      <c r="I53" s="33">
        <v>645.73</v>
      </c>
      <c r="J53" s="33">
        <v>0</v>
      </c>
      <c r="K53" s="98">
        <f t="shared" si="0"/>
        <v>4920.41</v>
      </c>
    </row>
    <row r="54" spans="1:11" ht="27" customHeight="1">
      <c r="A54" s="141" t="s">
        <v>420</v>
      </c>
      <c r="B54" s="141">
        <v>193</v>
      </c>
      <c r="C54" s="142" t="s">
        <v>321</v>
      </c>
      <c r="D54" s="142" t="s">
        <v>421</v>
      </c>
      <c r="E54" s="36">
        <v>15054.4</v>
      </c>
      <c r="F54" s="36">
        <v>0</v>
      </c>
      <c r="G54" s="36">
        <v>0</v>
      </c>
      <c r="H54" s="143">
        <v>958.17</v>
      </c>
      <c r="I54" s="143">
        <v>2991.5</v>
      </c>
      <c r="J54" s="143">
        <v>0</v>
      </c>
      <c r="K54" s="144">
        <f t="shared" si="0"/>
        <v>11104.73</v>
      </c>
    </row>
    <row r="55" spans="1:11" ht="27" customHeight="1">
      <c r="A55" s="30" t="s">
        <v>294</v>
      </c>
      <c r="B55" s="30">
        <v>158</v>
      </c>
      <c r="C55" s="31" t="s">
        <v>116</v>
      </c>
      <c r="D55" s="142" t="s">
        <v>421</v>
      </c>
      <c r="E55" s="32">
        <v>3477.96</v>
      </c>
      <c r="F55" s="32">
        <v>0</v>
      </c>
      <c r="G55" s="32">
        <v>0</v>
      </c>
      <c r="H55" s="33">
        <v>320.33</v>
      </c>
      <c r="I55" s="33">
        <v>72</v>
      </c>
      <c r="J55" s="33">
        <v>0</v>
      </c>
      <c r="K55" s="98">
        <f t="shared" si="0"/>
        <v>3085.63</v>
      </c>
    </row>
    <row r="56" spans="1:11" ht="27" customHeight="1">
      <c r="A56" s="30" t="s">
        <v>404</v>
      </c>
      <c r="B56" s="30">
        <v>192</v>
      </c>
      <c r="C56" s="31" t="s">
        <v>38</v>
      </c>
      <c r="D56" s="31" t="s">
        <v>40</v>
      </c>
      <c r="E56" s="32">
        <v>5530.75</v>
      </c>
      <c r="F56" s="32">
        <v>0</v>
      </c>
      <c r="G56" s="32">
        <v>0</v>
      </c>
      <c r="H56" s="33">
        <v>600.21</v>
      </c>
      <c r="I56" s="33">
        <v>287.01</v>
      </c>
      <c r="J56" s="33">
        <v>0</v>
      </c>
      <c r="K56" s="98">
        <f t="shared" si="0"/>
        <v>4643.53</v>
      </c>
    </row>
    <row r="57" spans="1:11" ht="27" customHeight="1">
      <c r="A57" s="30" t="s">
        <v>376</v>
      </c>
      <c r="B57" s="30">
        <v>180</v>
      </c>
      <c r="C57" s="31" t="s">
        <v>105</v>
      </c>
      <c r="D57" s="31" t="s">
        <v>418</v>
      </c>
      <c r="E57" s="32">
        <v>6269.82</v>
      </c>
      <c r="F57" s="32">
        <v>0</v>
      </c>
      <c r="G57" s="32">
        <v>0</v>
      </c>
      <c r="H57" s="33">
        <v>703.68</v>
      </c>
      <c r="I57" s="33">
        <v>645.73</v>
      </c>
      <c r="J57" s="33">
        <v>0</v>
      </c>
      <c r="K57" s="98">
        <f t="shared" si="0"/>
        <v>4920.41</v>
      </c>
    </row>
    <row r="58" spans="1:11" ht="27" customHeight="1">
      <c r="A58" s="30" t="s">
        <v>126</v>
      </c>
      <c r="B58" s="30">
        <v>36</v>
      </c>
      <c r="C58" s="31" t="s">
        <v>26</v>
      </c>
      <c r="D58" s="31" t="s">
        <v>32</v>
      </c>
      <c r="E58" s="32">
        <v>9483.66</v>
      </c>
      <c r="F58" s="32">
        <v>0</v>
      </c>
      <c r="G58" s="32">
        <v>1617.65</v>
      </c>
      <c r="H58" s="33">
        <v>876.65</v>
      </c>
      <c r="I58" s="33">
        <v>1429.75</v>
      </c>
      <c r="J58" s="33">
        <v>0</v>
      </c>
      <c r="K58" s="98">
        <f t="shared" si="0"/>
        <v>7177.26</v>
      </c>
    </row>
    <row r="59" spans="1:11" ht="27" customHeight="1">
      <c r="A59" s="30" t="s">
        <v>250</v>
      </c>
      <c r="B59" s="30">
        <v>157</v>
      </c>
      <c r="C59" s="31" t="s">
        <v>321</v>
      </c>
      <c r="D59" s="31" t="s">
        <v>421</v>
      </c>
      <c r="E59" s="32">
        <v>15054.4</v>
      </c>
      <c r="F59" s="32">
        <v>0</v>
      </c>
      <c r="G59" s="32">
        <v>0</v>
      </c>
      <c r="H59" s="33">
        <v>876.65</v>
      </c>
      <c r="I59" s="33">
        <v>3013.84</v>
      </c>
      <c r="J59" s="33">
        <v>0</v>
      </c>
      <c r="K59" s="98">
        <f t="shared" si="0"/>
        <v>11163.91</v>
      </c>
    </row>
    <row r="60" spans="1:11" ht="27" customHeight="1">
      <c r="A60" s="30" t="s">
        <v>361</v>
      </c>
      <c r="B60" s="30">
        <v>181</v>
      </c>
      <c r="C60" s="31" t="s">
        <v>63</v>
      </c>
      <c r="D60" s="31" t="s">
        <v>418</v>
      </c>
      <c r="E60" s="32">
        <v>6269.82</v>
      </c>
      <c r="F60" s="32">
        <v>0</v>
      </c>
      <c r="G60" s="32">
        <v>0</v>
      </c>
      <c r="H60" s="33">
        <v>703.68</v>
      </c>
      <c r="I60" s="33">
        <v>645.73</v>
      </c>
      <c r="J60" s="33">
        <v>0</v>
      </c>
      <c r="K60" s="98">
        <f t="shared" si="0"/>
        <v>4920.41</v>
      </c>
    </row>
    <row r="61" spans="1:11" ht="27" customHeight="1">
      <c r="A61" s="30" t="s">
        <v>128</v>
      </c>
      <c r="B61" s="30">
        <v>42</v>
      </c>
      <c r="C61" s="31" t="s">
        <v>26</v>
      </c>
      <c r="D61" s="35" t="s">
        <v>32</v>
      </c>
      <c r="E61" s="32">
        <v>9483.66</v>
      </c>
      <c r="F61" s="32">
        <v>0</v>
      </c>
      <c r="G61" s="32">
        <v>0</v>
      </c>
      <c r="H61" s="33">
        <v>876.95</v>
      </c>
      <c r="I61" s="33">
        <v>1481.89</v>
      </c>
      <c r="J61" s="33">
        <v>0</v>
      </c>
      <c r="K61" s="98">
        <f t="shared" si="0"/>
        <v>7124.8199999999988</v>
      </c>
    </row>
    <row r="62" spans="1:11" ht="27" customHeight="1">
      <c r="A62" s="30" t="s">
        <v>252</v>
      </c>
      <c r="B62" s="30">
        <v>155</v>
      </c>
      <c r="C62" s="31" t="s">
        <v>264</v>
      </c>
      <c r="D62" s="31" t="s">
        <v>419</v>
      </c>
      <c r="E62" s="32">
        <v>9952.73</v>
      </c>
      <c r="F62" s="32">
        <v>0</v>
      </c>
      <c r="G62" s="32">
        <v>0</v>
      </c>
      <c r="H62" s="33">
        <v>876.95</v>
      </c>
      <c r="I62" s="33">
        <v>1610.88</v>
      </c>
      <c r="J62" s="33">
        <v>0</v>
      </c>
      <c r="K62" s="98">
        <f t="shared" si="0"/>
        <v>7464.8999999999987</v>
      </c>
    </row>
    <row r="63" spans="1:11" ht="27" customHeight="1">
      <c r="A63" s="30" t="s">
        <v>133</v>
      </c>
      <c r="B63" s="30">
        <v>136</v>
      </c>
      <c r="C63" s="31" t="s">
        <v>134</v>
      </c>
      <c r="D63" s="31" t="s">
        <v>418</v>
      </c>
      <c r="E63" s="32">
        <v>6138.29</v>
      </c>
      <c r="F63" s="32">
        <f>1023.05+3069.15+207.12</f>
        <v>4299.32</v>
      </c>
      <c r="G63" s="32">
        <v>0</v>
      </c>
      <c r="H63" s="33">
        <f>398.81+685.26</f>
        <v>1084.07</v>
      </c>
      <c r="I63" s="33">
        <f>164.23+657.87</f>
        <v>822.1</v>
      </c>
      <c r="J63" s="33">
        <v>0</v>
      </c>
      <c r="K63" s="98">
        <f t="shared" si="0"/>
        <v>8531.44</v>
      </c>
    </row>
    <row r="64" spans="1:11" ht="27" customHeight="1">
      <c r="A64" s="30" t="s">
        <v>363</v>
      </c>
      <c r="B64" s="30">
        <v>182</v>
      </c>
      <c r="C64" s="31" t="s">
        <v>63</v>
      </c>
      <c r="D64" s="31" t="s">
        <v>23</v>
      </c>
      <c r="E64" s="32">
        <v>6269.82</v>
      </c>
      <c r="F64" s="32">
        <v>0</v>
      </c>
      <c r="G64" s="32">
        <v>4787.3</v>
      </c>
      <c r="H64" s="33">
        <v>703.68</v>
      </c>
      <c r="I64" s="33">
        <v>645.73</v>
      </c>
      <c r="J64" s="33">
        <v>0</v>
      </c>
      <c r="K64" s="98">
        <f t="shared" si="0"/>
        <v>4920.41</v>
      </c>
    </row>
    <row r="65" spans="1:11" ht="27" customHeight="1">
      <c r="A65" s="30" t="s">
        <v>144</v>
      </c>
      <c r="B65" s="30">
        <v>133</v>
      </c>
      <c r="C65" s="31" t="s">
        <v>145</v>
      </c>
      <c r="D65" s="31" t="s">
        <v>23</v>
      </c>
      <c r="E65" s="32">
        <v>7984.95</v>
      </c>
      <c r="F65" s="32">
        <f>1540.95+4622.87+643.1</f>
        <v>6806.92</v>
      </c>
      <c r="G65" s="32">
        <v>0</v>
      </c>
      <c r="H65" s="33">
        <f>643.1+876.95</f>
        <v>1520.0500000000002</v>
      </c>
      <c r="I65" s="33">
        <f>869.23+1165.7</f>
        <v>2034.93</v>
      </c>
      <c r="J65" s="33">
        <v>0</v>
      </c>
      <c r="K65" s="98">
        <f t="shared" si="0"/>
        <v>11236.89</v>
      </c>
    </row>
    <row r="66" spans="1:11" ht="27" customHeight="1">
      <c r="A66" s="30" t="s">
        <v>365</v>
      </c>
      <c r="B66" s="30">
        <v>183</v>
      </c>
      <c r="C66" s="31" t="s">
        <v>63</v>
      </c>
      <c r="D66" s="31" t="s">
        <v>23</v>
      </c>
      <c r="E66" s="32">
        <v>6269.82</v>
      </c>
      <c r="F66" s="32">
        <v>0</v>
      </c>
      <c r="G66" s="32">
        <v>0</v>
      </c>
      <c r="H66" s="33">
        <v>703.68</v>
      </c>
      <c r="I66" s="33">
        <v>645.73</v>
      </c>
      <c r="J66" s="33">
        <v>0</v>
      </c>
      <c r="K66" s="98">
        <f t="shared" si="0"/>
        <v>4920.41</v>
      </c>
    </row>
    <row r="67" spans="1:11" ht="27" customHeight="1">
      <c r="A67" s="30" t="s">
        <v>149</v>
      </c>
      <c r="B67" s="30">
        <v>43</v>
      </c>
      <c r="C67" s="31" t="s">
        <v>26</v>
      </c>
      <c r="D67" s="31" t="s">
        <v>23</v>
      </c>
      <c r="E67" s="32">
        <v>9483.66</v>
      </c>
      <c r="F67" s="32">
        <v>0</v>
      </c>
      <c r="G67" s="32">
        <v>0</v>
      </c>
      <c r="H67" s="33">
        <v>876.95</v>
      </c>
      <c r="I67" s="33">
        <v>1481.89</v>
      </c>
      <c r="J67" s="33">
        <v>0</v>
      </c>
      <c r="K67" s="98">
        <f t="shared" si="0"/>
        <v>7124.8199999999988</v>
      </c>
    </row>
    <row r="68" spans="1:11" ht="27" customHeight="1">
      <c r="A68" s="119" t="s">
        <v>151</v>
      </c>
      <c r="B68" s="119">
        <v>73</v>
      </c>
      <c r="C68" s="120" t="s">
        <v>26</v>
      </c>
      <c r="D68" s="120" t="s">
        <v>23</v>
      </c>
      <c r="E68" s="121">
        <v>9483.66</v>
      </c>
      <c r="F68" s="121">
        <v>0</v>
      </c>
      <c r="G68" s="121">
        <v>2193.65</v>
      </c>
      <c r="H68" s="122">
        <v>876.95</v>
      </c>
      <c r="I68" s="122">
        <v>1481.89</v>
      </c>
      <c r="J68" s="122">
        <v>0</v>
      </c>
      <c r="K68" s="123">
        <f t="shared" si="0"/>
        <v>7124.8199999999988</v>
      </c>
    </row>
    <row r="69" spans="1:11" ht="27" customHeight="1">
      <c r="A69" s="124" t="s">
        <v>368</v>
      </c>
      <c r="B69" s="124">
        <v>184</v>
      </c>
      <c r="C69" s="125" t="s">
        <v>63</v>
      </c>
      <c r="D69" s="125" t="s">
        <v>57</v>
      </c>
      <c r="E69" s="126">
        <v>6269.82</v>
      </c>
      <c r="F69" s="126">
        <v>0</v>
      </c>
      <c r="G69" s="126">
        <v>0</v>
      </c>
      <c r="H69" s="127">
        <v>703.68</v>
      </c>
      <c r="I69" s="127">
        <v>593.59</v>
      </c>
      <c r="J69" s="127">
        <v>0</v>
      </c>
      <c r="K69" s="128">
        <f t="shared" si="0"/>
        <v>4972.5499999999993</v>
      </c>
    </row>
    <row r="70" spans="1:11" ht="15.75" customHeight="1" thickBot="1">
      <c r="A70" s="37"/>
      <c r="B70" s="37"/>
      <c r="D70" s="37"/>
      <c r="E70" s="34"/>
      <c r="F70" s="34"/>
      <c r="G70" s="34"/>
      <c r="H70" s="38"/>
      <c r="I70" s="38"/>
      <c r="J70" s="38"/>
      <c r="K70" s="38"/>
    </row>
    <row r="71" spans="1:11" ht="42" customHeight="1" thickBot="1">
      <c r="A71" s="219" t="s">
        <v>174</v>
      </c>
      <c r="B71" s="220"/>
      <c r="C71" s="220"/>
      <c r="D71" s="220"/>
      <c r="E71" s="220"/>
      <c r="F71" s="220"/>
      <c r="G71" s="220"/>
      <c r="H71" s="220"/>
      <c r="I71" s="221"/>
      <c r="J71" s="39"/>
      <c r="K71" s="39"/>
    </row>
    <row r="72" spans="1:11" ht="28.5" customHeight="1">
      <c r="A72" s="222" t="s">
        <v>3</v>
      </c>
      <c r="B72" s="222" t="s">
        <v>4</v>
      </c>
      <c r="C72" s="222" t="s">
        <v>5</v>
      </c>
      <c r="D72" s="223" t="s">
        <v>167</v>
      </c>
      <c r="E72" s="224" t="s">
        <v>175</v>
      </c>
      <c r="F72" s="228" t="s">
        <v>300</v>
      </c>
      <c r="G72" s="226" t="s">
        <v>169</v>
      </c>
      <c r="H72" s="227"/>
      <c r="I72" s="223" t="s">
        <v>170</v>
      </c>
      <c r="J72" s="38"/>
      <c r="K72" s="38"/>
    </row>
    <row r="73" spans="1:11" ht="35.25" customHeight="1">
      <c r="A73" s="215"/>
      <c r="B73" s="215"/>
      <c r="C73" s="215"/>
      <c r="D73" s="215"/>
      <c r="E73" s="225"/>
      <c r="F73" s="229"/>
      <c r="G73" s="40" t="s">
        <v>171</v>
      </c>
      <c r="H73" s="40" t="s">
        <v>172</v>
      </c>
      <c r="I73" s="215"/>
      <c r="J73" s="38"/>
      <c r="K73" s="38"/>
    </row>
    <row r="74" spans="1:11" ht="35.25" customHeight="1">
      <c r="A74" s="30" t="s">
        <v>298</v>
      </c>
      <c r="B74" s="30">
        <v>160</v>
      </c>
      <c r="C74" s="31" t="s">
        <v>156</v>
      </c>
      <c r="D74" s="41">
        <v>31612.2</v>
      </c>
      <c r="E74" s="32">
        <v>0</v>
      </c>
      <c r="F74" s="41">
        <v>693.46</v>
      </c>
      <c r="G74" s="41">
        <v>825.82</v>
      </c>
      <c r="H74" s="41">
        <v>7424.88</v>
      </c>
      <c r="I74" s="100">
        <f>D74+E74-G74-H74</f>
        <v>23361.5</v>
      </c>
      <c r="J74" s="38"/>
      <c r="K74" s="38"/>
    </row>
    <row r="75" spans="1:11" ht="27" customHeight="1">
      <c r="A75" s="30" t="s">
        <v>226</v>
      </c>
      <c r="B75" s="30">
        <v>147</v>
      </c>
      <c r="C75" s="31" t="s">
        <v>414</v>
      </c>
      <c r="D75" s="41">
        <v>27346.2</v>
      </c>
      <c r="E75" s="32">
        <v>0</v>
      </c>
      <c r="F75" s="41">
        <v>222.73</v>
      </c>
      <c r="G75" s="41">
        <v>825.82</v>
      </c>
      <c r="H75" s="41">
        <v>6303.87</v>
      </c>
      <c r="I75" s="100">
        <f>D75+E75-G75-H75</f>
        <v>20216.510000000002</v>
      </c>
      <c r="J75" s="38"/>
      <c r="K75" s="42"/>
    </row>
    <row r="76" spans="1:11" ht="27" customHeight="1">
      <c r="A76" s="30" t="s">
        <v>255</v>
      </c>
      <c r="B76" s="30">
        <v>148</v>
      </c>
      <c r="C76" s="31" t="s">
        <v>422</v>
      </c>
      <c r="D76" s="41">
        <v>27346.2</v>
      </c>
      <c r="E76" s="32">
        <v>0</v>
      </c>
      <c r="F76" s="41">
        <v>4121.84</v>
      </c>
      <c r="G76" s="41">
        <v>825.82</v>
      </c>
      <c r="H76" s="41">
        <v>6303.87</v>
      </c>
      <c r="I76" s="33">
        <f>D76+E76-G76-H76</f>
        <v>20216.510000000002</v>
      </c>
      <c r="J76" s="38"/>
      <c r="K76" s="42"/>
    </row>
    <row r="77" spans="1:11" ht="15.75" customHeight="1">
      <c r="A77" s="37"/>
      <c r="B77" s="37"/>
      <c r="D77" s="37"/>
      <c r="E77" s="34"/>
      <c r="F77" s="34"/>
      <c r="G77" s="34"/>
      <c r="H77" s="38"/>
      <c r="I77" s="38"/>
      <c r="J77" s="38"/>
      <c r="K77" s="38"/>
    </row>
    <row r="78" spans="1:11" ht="15.75" customHeight="1">
      <c r="A78" s="37"/>
      <c r="B78" s="37"/>
      <c r="D78" s="37"/>
      <c r="E78" s="34"/>
      <c r="F78" s="34"/>
      <c r="G78" s="34"/>
      <c r="H78" s="38"/>
      <c r="I78" s="38"/>
      <c r="J78" s="38"/>
      <c r="K78" s="38"/>
    </row>
    <row r="79" spans="1:11" ht="15.75" customHeight="1">
      <c r="A79" s="37"/>
      <c r="B79" s="37"/>
      <c r="D79" s="37"/>
      <c r="E79" s="34"/>
      <c r="F79" s="34"/>
      <c r="G79" s="34"/>
      <c r="H79" s="38"/>
      <c r="I79" s="38"/>
      <c r="J79" s="38"/>
      <c r="K79" s="38"/>
    </row>
    <row r="80" spans="1:11" ht="15.75" customHeight="1">
      <c r="A80" s="37"/>
      <c r="B80" s="37"/>
      <c r="D80" s="37"/>
      <c r="E80" s="34"/>
      <c r="F80" s="34"/>
      <c r="G80" s="34"/>
      <c r="H80" s="38"/>
      <c r="I80" s="38"/>
      <c r="J80" s="38"/>
      <c r="K80" s="38"/>
    </row>
    <row r="81" spans="1:11" ht="15.75" customHeight="1">
      <c r="A81" s="37"/>
      <c r="B81" s="37"/>
      <c r="D81" s="37"/>
      <c r="E81" s="34"/>
      <c r="F81" s="34"/>
      <c r="G81" s="34"/>
      <c r="H81" s="38"/>
      <c r="I81" s="38"/>
      <c r="J81" s="38"/>
      <c r="K81" s="38"/>
    </row>
    <row r="82" spans="1:11" ht="15.75" customHeight="1">
      <c r="A82" s="37"/>
      <c r="B82" s="37"/>
      <c r="D82" s="37"/>
      <c r="E82" s="34"/>
      <c r="F82" s="34"/>
      <c r="G82" s="34"/>
      <c r="H82" s="38"/>
      <c r="I82" s="38"/>
      <c r="J82" s="38"/>
      <c r="K82" s="38"/>
    </row>
    <row r="83" spans="1:11" ht="15.75" customHeight="1">
      <c r="A83" s="37"/>
      <c r="B83" s="37"/>
      <c r="D83" s="37"/>
      <c r="E83" s="34"/>
      <c r="F83" s="34"/>
      <c r="G83" s="34"/>
      <c r="H83" s="38"/>
      <c r="I83" s="38"/>
      <c r="J83" s="38"/>
      <c r="K83" s="38"/>
    </row>
    <row r="84" spans="1:11" ht="15.75" customHeight="1">
      <c r="A84" s="37"/>
      <c r="B84" s="37"/>
      <c r="D84" s="37"/>
      <c r="E84" s="34"/>
      <c r="F84" s="34"/>
      <c r="G84" s="34"/>
      <c r="H84" s="38"/>
      <c r="I84" s="38"/>
      <c r="J84" s="38"/>
      <c r="K84" s="38"/>
    </row>
    <row r="85" spans="1:11" ht="15.75" customHeight="1">
      <c r="A85" s="37"/>
      <c r="B85" s="37"/>
      <c r="D85" s="37"/>
      <c r="E85" s="34"/>
      <c r="F85" s="34"/>
      <c r="G85" s="34"/>
      <c r="H85" s="38"/>
      <c r="I85" s="38"/>
      <c r="J85" s="38"/>
      <c r="K85" s="38"/>
    </row>
    <row r="86" spans="1:11" ht="15.75" customHeight="1">
      <c r="A86" s="37"/>
      <c r="B86" s="37"/>
      <c r="D86" s="37"/>
      <c r="E86" s="34"/>
      <c r="F86" s="34"/>
      <c r="G86" s="34"/>
      <c r="H86" s="38"/>
      <c r="I86" s="38"/>
      <c r="J86" s="38"/>
      <c r="K86" s="38"/>
    </row>
    <row r="87" spans="1:11" ht="15.75" customHeight="1">
      <c r="A87" s="37"/>
      <c r="B87" s="37"/>
      <c r="D87" s="37"/>
      <c r="E87" s="34"/>
      <c r="F87" s="34"/>
      <c r="G87" s="34"/>
      <c r="H87" s="38"/>
      <c r="I87" s="38"/>
      <c r="J87" s="38"/>
      <c r="K87" s="38"/>
    </row>
    <row r="88" spans="1:11" ht="15.75" customHeight="1">
      <c r="A88" s="37"/>
      <c r="B88" s="37"/>
      <c r="D88" s="37"/>
      <c r="E88" s="34"/>
      <c r="F88" s="34"/>
      <c r="G88" s="34"/>
      <c r="H88" s="38"/>
      <c r="I88" s="38"/>
      <c r="J88" s="38"/>
      <c r="K88" s="38"/>
    </row>
    <row r="89" spans="1:11" ht="15.75" customHeight="1">
      <c r="A89" s="37"/>
      <c r="B89" s="37"/>
      <c r="D89" s="37"/>
      <c r="E89" s="34"/>
      <c r="F89" s="34"/>
      <c r="G89" s="34"/>
      <c r="H89" s="38"/>
      <c r="I89" s="38"/>
      <c r="J89" s="38"/>
      <c r="K89" s="38"/>
    </row>
    <row r="90" spans="1:11" ht="15.75" customHeight="1">
      <c r="A90" s="37"/>
      <c r="B90" s="37"/>
      <c r="D90" s="37"/>
      <c r="E90" s="34"/>
      <c r="F90" s="34"/>
      <c r="G90" s="34"/>
      <c r="H90" s="38"/>
      <c r="I90" s="38"/>
      <c r="J90" s="38"/>
      <c r="K90" s="38"/>
    </row>
    <row r="91" spans="1:11" ht="15.75" customHeight="1">
      <c r="A91" s="37"/>
      <c r="B91" s="37"/>
      <c r="D91" s="37"/>
      <c r="E91" s="34"/>
      <c r="F91" s="34"/>
      <c r="G91" s="34"/>
      <c r="H91" s="38"/>
      <c r="I91" s="38"/>
      <c r="J91" s="38"/>
      <c r="K91" s="38"/>
    </row>
    <row r="92" spans="1:11" ht="15.75" customHeight="1">
      <c r="A92" s="37"/>
      <c r="B92" s="37"/>
      <c r="D92" s="37"/>
      <c r="E92" s="34"/>
      <c r="F92" s="34"/>
      <c r="G92" s="34"/>
      <c r="H92" s="38"/>
      <c r="I92" s="38"/>
      <c r="J92" s="38"/>
      <c r="K92" s="38"/>
    </row>
    <row r="93" spans="1:11" ht="15.75" customHeight="1">
      <c r="A93" s="37"/>
      <c r="B93" s="37"/>
      <c r="D93" s="37"/>
      <c r="E93" s="34"/>
      <c r="F93" s="34"/>
      <c r="G93" s="34"/>
      <c r="H93" s="38"/>
      <c r="I93" s="38"/>
      <c r="J93" s="38"/>
      <c r="K93" s="38"/>
    </row>
    <row r="94" spans="1:11" ht="15.75" customHeight="1">
      <c r="A94" s="37"/>
      <c r="B94" s="37"/>
      <c r="D94" s="37"/>
      <c r="E94" s="34"/>
      <c r="F94" s="34"/>
      <c r="G94" s="34"/>
      <c r="H94" s="38"/>
      <c r="I94" s="38"/>
      <c r="J94" s="38"/>
      <c r="K94" s="38"/>
    </row>
    <row r="95" spans="1:11" ht="15.75" customHeight="1">
      <c r="A95" s="37"/>
      <c r="B95" s="37"/>
      <c r="D95" s="37"/>
      <c r="E95" s="34"/>
      <c r="F95" s="34"/>
      <c r="G95" s="34"/>
      <c r="H95" s="38"/>
      <c r="I95" s="38"/>
      <c r="J95" s="38"/>
      <c r="K95" s="38"/>
    </row>
    <row r="96" spans="1:11" ht="15.75" customHeight="1">
      <c r="A96" s="37"/>
      <c r="B96" s="37"/>
      <c r="D96" s="37"/>
      <c r="E96" s="34"/>
      <c r="F96" s="34"/>
      <c r="G96" s="34"/>
      <c r="H96" s="38"/>
      <c r="I96" s="38"/>
      <c r="J96" s="38"/>
      <c r="K96" s="38"/>
    </row>
    <row r="97" spans="1:11" ht="15.75" customHeight="1">
      <c r="A97" s="37"/>
      <c r="B97" s="37"/>
      <c r="D97" s="37"/>
      <c r="E97" s="34"/>
      <c r="F97" s="34"/>
      <c r="G97" s="34"/>
      <c r="H97" s="38"/>
      <c r="I97" s="38"/>
      <c r="J97" s="38"/>
      <c r="K97" s="38"/>
    </row>
    <row r="98" spans="1:11" ht="15.75" customHeight="1">
      <c r="A98" s="37"/>
      <c r="B98" s="37"/>
      <c r="D98" s="37"/>
      <c r="E98" s="34"/>
      <c r="F98" s="34"/>
      <c r="G98" s="34"/>
      <c r="H98" s="38"/>
      <c r="I98" s="38"/>
      <c r="J98" s="38"/>
      <c r="K98" s="38"/>
    </row>
    <row r="99" spans="1:11" ht="15.75" customHeight="1">
      <c r="A99" s="37"/>
      <c r="B99" s="37"/>
      <c r="D99" s="37"/>
      <c r="E99" s="34"/>
      <c r="F99" s="34"/>
      <c r="G99" s="34"/>
      <c r="H99" s="38"/>
      <c r="I99" s="38"/>
      <c r="J99" s="38"/>
      <c r="K99" s="38"/>
    </row>
    <row r="100" spans="1:11" ht="15.75" customHeight="1">
      <c r="A100" s="37"/>
      <c r="B100" s="37"/>
      <c r="D100" s="37"/>
      <c r="E100" s="34"/>
      <c r="F100" s="34"/>
      <c r="G100" s="34"/>
      <c r="H100" s="38"/>
      <c r="I100" s="38"/>
      <c r="J100" s="38"/>
      <c r="K100" s="38"/>
    </row>
    <row r="101" spans="1:11" ht="15.75" customHeight="1">
      <c r="A101" s="37"/>
      <c r="B101" s="37"/>
      <c r="D101" s="37"/>
      <c r="E101" s="34"/>
      <c r="F101" s="34"/>
      <c r="G101" s="34"/>
      <c r="H101" s="38"/>
      <c r="I101" s="38"/>
      <c r="J101" s="38"/>
      <c r="K101" s="38"/>
    </row>
    <row r="102" spans="1:11" ht="15.75" customHeight="1">
      <c r="A102" s="37"/>
      <c r="B102" s="37"/>
      <c r="D102" s="37"/>
      <c r="E102" s="34"/>
      <c r="F102" s="34"/>
      <c r="G102" s="34"/>
      <c r="H102" s="38"/>
      <c r="I102" s="38"/>
      <c r="J102" s="38"/>
      <c r="K102" s="38"/>
    </row>
    <row r="103" spans="1:11" ht="15.75" customHeight="1">
      <c r="A103" s="37"/>
      <c r="B103" s="37"/>
      <c r="D103" s="37"/>
      <c r="E103" s="34"/>
      <c r="F103" s="34"/>
      <c r="G103" s="34"/>
      <c r="H103" s="38"/>
      <c r="I103" s="38"/>
      <c r="J103" s="38"/>
      <c r="K103" s="38"/>
    </row>
    <row r="104" spans="1:11" ht="15.75" customHeight="1">
      <c r="A104" s="37"/>
      <c r="B104" s="37"/>
      <c r="D104" s="37"/>
      <c r="E104" s="34"/>
      <c r="F104" s="34"/>
      <c r="G104" s="34"/>
      <c r="H104" s="38"/>
      <c r="I104" s="38"/>
      <c r="J104" s="38"/>
      <c r="K104" s="38"/>
    </row>
    <row r="105" spans="1:11" ht="15.75" customHeight="1">
      <c r="A105" s="37"/>
      <c r="B105" s="37"/>
      <c r="D105" s="37"/>
      <c r="E105" s="34"/>
      <c r="F105" s="34"/>
      <c r="G105" s="34"/>
      <c r="H105" s="38"/>
      <c r="I105" s="38"/>
      <c r="J105" s="38"/>
      <c r="K105" s="38"/>
    </row>
    <row r="106" spans="1:11" ht="15.75" customHeight="1">
      <c r="A106" s="37"/>
      <c r="B106" s="37"/>
      <c r="D106" s="37"/>
      <c r="E106" s="34"/>
      <c r="F106" s="34"/>
      <c r="G106" s="34"/>
      <c r="H106" s="38"/>
      <c r="I106" s="38"/>
      <c r="J106" s="38"/>
      <c r="K106" s="38"/>
    </row>
    <row r="107" spans="1:11" ht="15.75" customHeight="1">
      <c r="A107" s="37"/>
      <c r="B107" s="37"/>
      <c r="D107" s="37"/>
      <c r="E107" s="34"/>
      <c r="F107" s="34"/>
      <c r="G107" s="34"/>
      <c r="H107" s="38"/>
      <c r="I107" s="38"/>
      <c r="J107" s="38"/>
      <c r="K107" s="38"/>
    </row>
    <row r="108" spans="1:11" ht="15.75" customHeight="1">
      <c r="A108" s="37"/>
      <c r="B108" s="37"/>
      <c r="D108" s="37"/>
      <c r="E108" s="34"/>
      <c r="F108" s="34"/>
      <c r="G108" s="34"/>
      <c r="H108" s="38"/>
      <c r="I108" s="38"/>
      <c r="J108" s="38"/>
      <c r="K108" s="38"/>
    </row>
    <row r="109" spans="1:11" ht="15.75" customHeight="1">
      <c r="A109" s="37"/>
      <c r="B109" s="37"/>
      <c r="D109" s="37"/>
      <c r="E109" s="34"/>
      <c r="F109" s="34"/>
      <c r="G109" s="34"/>
      <c r="H109" s="38"/>
      <c r="I109" s="38"/>
      <c r="J109" s="38"/>
      <c r="K109" s="38"/>
    </row>
    <row r="110" spans="1:11" ht="15.75" customHeight="1">
      <c r="A110" s="37"/>
      <c r="B110" s="37"/>
      <c r="D110" s="37"/>
      <c r="E110" s="34"/>
      <c r="F110" s="34"/>
      <c r="G110" s="34"/>
      <c r="H110" s="38"/>
      <c r="I110" s="38"/>
      <c r="J110" s="38"/>
      <c r="K110" s="38"/>
    </row>
    <row r="111" spans="1:11" ht="15.75" customHeight="1">
      <c r="A111" s="37"/>
      <c r="B111" s="37"/>
      <c r="D111" s="37"/>
      <c r="E111" s="34"/>
      <c r="F111" s="34"/>
      <c r="G111" s="34"/>
      <c r="H111" s="38"/>
      <c r="I111" s="38"/>
      <c r="J111" s="38"/>
      <c r="K111" s="38"/>
    </row>
    <row r="112" spans="1:11" ht="15.75" customHeight="1">
      <c r="A112" s="37"/>
      <c r="B112" s="37"/>
      <c r="D112" s="37"/>
      <c r="E112" s="34"/>
      <c r="F112" s="34"/>
      <c r="G112" s="34"/>
      <c r="H112" s="38"/>
      <c r="I112" s="38"/>
      <c r="J112" s="38"/>
      <c r="K112" s="38"/>
    </row>
    <row r="113" spans="1:11" ht="15.75" customHeight="1">
      <c r="A113" s="37"/>
      <c r="B113" s="37"/>
      <c r="D113" s="37"/>
      <c r="E113" s="34"/>
      <c r="F113" s="34"/>
      <c r="G113" s="34"/>
      <c r="H113" s="38"/>
      <c r="I113" s="38"/>
      <c r="J113" s="38"/>
      <c r="K113" s="38"/>
    </row>
    <row r="114" spans="1:11" ht="15.75" customHeight="1">
      <c r="A114" s="37"/>
      <c r="B114" s="37"/>
      <c r="D114" s="37"/>
      <c r="E114" s="34"/>
      <c r="F114" s="34"/>
      <c r="G114" s="34"/>
      <c r="H114" s="38"/>
      <c r="I114" s="38"/>
      <c r="J114" s="38"/>
      <c r="K114" s="38"/>
    </row>
    <row r="115" spans="1:11" ht="15.75" customHeight="1">
      <c r="A115" s="37"/>
      <c r="B115" s="37"/>
      <c r="D115" s="37"/>
      <c r="E115" s="34"/>
      <c r="F115" s="34"/>
      <c r="G115" s="34"/>
      <c r="H115" s="38"/>
      <c r="I115" s="38"/>
      <c r="J115" s="38"/>
      <c r="K115" s="38"/>
    </row>
    <row r="116" spans="1:11" ht="15.75" customHeight="1">
      <c r="A116" s="37"/>
      <c r="B116" s="37"/>
      <c r="D116" s="37"/>
      <c r="E116" s="34"/>
      <c r="F116" s="34"/>
      <c r="G116" s="34"/>
      <c r="H116" s="38"/>
      <c r="I116" s="38"/>
      <c r="J116" s="38"/>
      <c r="K116" s="38"/>
    </row>
    <row r="117" spans="1:11" ht="15.75" customHeight="1">
      <c r="A117" s="37"/>
      <c r="B117" s="37"/>
      <c r="D117" s="37"/>
      <c r="E117" s="34"/>
      <c r="F117" s="34"/>
      <c r="G117" s="34"/>
      <c r="H117" s="38"/>
      <c r="I117" s="38"/>
      <c r="J117" s="38"/>
      <c r="K117" s="38"/>
    </row>
    <row r="118" spans="1:11" ht="15.75" customHeight="1">
      <c r="A118" s="37"/>
      <c r="B118" s="37"/>
      <c r="D118" s="37"/>
      <c r="E118" s="34"/>
      <c r="F118" s="34"/>
      <c r="G118" s="34"/>
      <c r="H118" s="38"/>
      <c r="I118" s="38"/>
      <c r="J118" s="38"/>
      <c r="K118" s="38"/>
    </row>
    <row r="119" spans="1:11" ht="15.75" customHeight="1">
      <c r="A119" s="37"/>
      <c r="B119" s="37"/>
      <c r="D119" s="37"/>
      <c r="E119" s="34"/>
      <c r="F119" s="34"/>
      <c r="G119" s="34"/>
      <c r="H119" s="38"/>
      <c r="I119" s="38"/>
      <c r="J119" s="38"/>
      <c r="K119" s="38"/>
    </row>
    <row r="120" spans="1:11" ht="15.75" customHeight="1">
      <c r="A120" s="37"/>
      <c r="B120" s="37"/>
      <c r="D120" s="37"/>
      <c r="E120" s="34"/>
      <c r="F120" s="34"/>
      <c r="G120" s="34"/>
      <c r="H120" s="38"/>
      <c r="I120" s="38"/>
      <c r="J120" s="38"/>
      <c r="K120" s="38"/>
    </row>
    <row r="121" spans="1:11" ht="15.75" customHeight="1">
      <c r="A121" s="37"/>
      <c r="B121" s="37"/>
      <c r="D121" s="37"/>
      <c r="E121" s="34"/>
      <c r="F121" s="34"/>
      <c r="G121" s="34"/>
      <c r="H121" s="38"/>
      <c r="I121" s="38"/>
      <c r="J121" s="38"/>
      <c r="K121" s="38"/>
    </row>
    <row r="122" spans="1:11" ht="15.75" customHeight="1">
      <c r="A122" s="37"/>
      <c r="B122" s="37"/>
      <c r="D122" s="37"/>
      <c r="E122" s="34"/>
      <c r="F122" s="34"/>
      <c r="G122" s="34"/>
      <c r="H122" s="38"/>
      <c r="I122" s="38"/>
      <c r="J122" s="38"/>
      <c r="K122" s="38"/>
    </row>
    <row r="123" spans="1:11" ht="15.75" customHeight="1">
      <c r="A123" s="37"/>
      <c r="B123" s="37"/>
      <c r="D123" s="37"/>
      <c r="E123" s="34"/>
      <c r="F123" s="34"/>
      <c r="G123" s="34"/>
      <c r="H123" s="38"/>
      <c r="I123" s="38"/>
      <c r="J123" s="38"/>
      <c r="K123" s="38"/>
    </row>
    <row r="124" spans="1:11" ht="15.75" customHeight="1">
      <c r="A124" s="37"/>
      <c r="B124" s="37"/>
      <c r="D124" s="37"/>
      <c r="E124" s="34"/>
      <c r="F124" s="34"/>
      <c r="G124" s="34"/>
      <c r="H124" s="38"/>
      <c r="I124" s="38"/>
      <c r="J124" s="38"/>
      <c r="K124" s="38"/>
    </row>
    <row r="125" spans="1:11" ht="15.75" customHeight="1">
      <c r="A125" s="37"/>
      <c r="B125" s="37"/>
      <c r="D125" s="37"/>
      <c r="E125" s="34"/>
      <c r="F125" s="34"/>
      <c r="G125" s="34"/>
      <c r="H125" s="38"/>
      <c r="I125" s="38"/>
      <c r="J125" s="38"/>
      <c r="K125" s="38"/>
    </row>
    <row r="126" spans="1:11" ht="15.75" customHeight="1">
      <c r="A126" s="37"/>
      <c r="B126" s="37"/>
      <c r="D126" s="37"/>
      <c r="E126" s="34"/>
      <c r="F126" s="34"/>
      <c r="G126" s="34"/>
      <c r="H126" s="38"/>
      <c r="I126" s="38"/>
      <c r="J126" s="38"/>
      <c r="K126" s="38"/>
    </row>
    <row r="127" spans="1:11" ht="15.75" customHeight="1">
      <c r="A127" s="37"/>
      <c r="B127" s="37"/>
      <c r="D127" s="37"/>
      <c r="E127" s="34"/>
      <c r="F127" s="34"/>
      <c r="G127" s="34"/>
      <c r="H127" s="38"/>
      <c r="I127" s="38"/>
      <c r="J127" s="38"/>
      <c r="K127" s="38"/>
    </row>
    <row r="128" spans="1:11" ht="15.75" customHeight="1">
      <c r="A128" s="37"/>
      <c r="B128" s="37"/>
      <c r="D128" s="37"/>
      <c r="E128" s="34"/>
      <c r="F128" s="34"/>
      <c r="G128" s="34"/>
      <c r="H128" s="38"/>
      <c r="I128" s="38"/>
      <c r="J128" s="38"/>
      <c r="K128" s="38"/>
    </row>
    <row r="129" spans="1:11" ht="15.75" customHeight="1">
      <c r="A129" s="37"/>
      <c r="B129" s="37"/>
      <c r="D129" s="37"/>
      <c r="E129" s="34"/>
      <c r="F129" s="34"/>
      <c r="G129" s="34"/>
      <c r="H129" s="38"/>
      <c r="I129" s="38"/>
      <c r="J129" s="38"/>
      <c r="K129" s="38"/>
    </row>
    <row r="130" spans="1:11" ht="15.75" customHeight="1">
      <c r="A130" s="37"/>
      <c r="B130" s="37"/>
      <c r="D130" s="37"/>
      <c r="E130" s="34"/>
      <c r="F130" s="34"/>
      <c r="G130" s="34"/>
      <c r="H130" s="38"/>
      <c r="I130" s="38"/>
      <c r="J130" s="38"/>
      <c r="K130" s="38"/>
    </row>
    <row r="131" spans="1:11" ht="15.75" customHeight="1">
      <c r="A131" s="37"/>
      <c r="B131" s="37"/>
      <c r="D131" s="37"/>
      <c r="E131" s="34"/>
      <c r="F131" s="34"/>
      <c r="G131" s="34"/>
      <c r="H131" s="38"/>
      <c r="I131" s="38"/>
      <c r="J131" s="38"/>
      <c r="K131" s="38"/>
    </row>
    <row r="132" spans="1:11" ht="15.75" customHeight="1">
      <c r="A132" s="37"/>
      <c r="B132" s="37"/>
      <c r="D132" s="37"/>
      <c r="E132" s="34"/>
      <c r="F132" s="34"/>
      <c r="G132" s="34"/>
      <c r="H132" s="38"/>
      <c r="I132" s="38"/>
      <c r="J132" s="38"/>
      <c r="K132" s="38"/>
    </row>
    <row r="133" spans="1:11" ht="15.75" customHeight="1">
      <c r="A133" s="37"/>
      <c r="B133" s="37"/>
      <c r="D133" s="37"/>
      <c r="E133" s="34"/>
      <c r="F133" s="34"/>
      <c r="G133" s="34"/>
      <c r="H133" s="38"/>
      <c r="I133" s="38"/>
      <c r="J133" s="38"/>
      <c r="K133" s="38"/>
    </row>
    <row r="134" spans="1:11" ht="15.75" customHeight="1">
      <c r="A134" s="37"/>
      <c r="B134" s="37"/>
      <c r="D134" s="37"/>
      <c r="E134" s="34"/>
      <c r="F134" s="34"/>
      <c r="G134" s="34"/>
      <c r="H134" s="38"/>
      <c r="I134" s="38"/>
      <c r="J134" s="38"/>
      <c r="K134" s="38"/>
    </row>
    <row r="135" spans="1:11" ht="15.75" customHeight="1">
      <c r="A135" s="37"/>
      <c r="B135" s="37"/>
      <c r="D135" s="37"/>
      <c r="E135" s="34"/>
      <c r="F135" s="34"/>
      <c r="G135" s="34"/>
      <c r="H135" s="38"/>
      <c r="I135" s="38"/>
      <c r="J135" s="38"/>
      <c r="K135" s="38"/>
    </row>
    <row r="136" spans="1:11" ht="15.75" customHeight="1">
      <c r="A136" s="37"/>
      <c r="B136" s="37"/>
      <c r="D136" s="37"/>
      <c r="E136" s="34"/>
      <c r="F136" s="34"/>
      <c r="G136" s="34"/>
      <c r="H136" s="38"/>
      <c r="I136" s="38"/>
      <c r="J136" s="38"/>
      <c r="K136" s="38"/>
    </row>
    <row r="137" spans="1:11" ht="15.75" customHeight="1">
      <c r="A137" s="37"/>
      <c r="B137" s="37"/>
      <c r="D137" s="37"/>
      <c r="E137" s="34"/>
      <c r="F137" s="34"/>
      <c r="G137" s="34"/>
      <c r="H137" s="38"/>
      <c r="I137" s="38"/>
      <c r="J137" s="38"/>
      <c r="K137" s="38"/>
    </row>
    <row r="138" spans="1:11" ht="15.75" customHeight="1">
      <c r="A138" s="37"/>
      <c r="B138" s="37"/>
      <c r="D138" s="37"/>
      <c r="E138" s="34"/>
      <c r="F138" s="34"/>
      <c r="G138" s="34"/>
      <c r="H138" s="38"/>
      <c r="I138" s="38"/>
      <c r="J138" s="38"/>
      <c r="K138" s="38"/>
    </row>
    <row r="139" spans="1:11" ht="15.75" customHeight="1">
      <c r="A139" s="37"/>
      <c r="B139" s="37"/>
      <c r="D139" s="37"/>
      <c r="E139" s="34"/>
      <c r="F139" s="34"/>
      <c r="G139" s="34"/>
      <c r="H139" s="38"/>
      <c r="I139" s="38"/>
      <c r="J139" s="38"/>
      <c r="K139" s="38"/>
    </row>
    <row r="140" spans="1:11" ht="15.75" customHeight="1">
      <c r="A140" s="37"/>
      <c r="B140" s="37"/>
      <c r="D140" s="37"/>
      <c r="E140" s="34"/>
      <c r="F140" s="34"/>
      <c r="G140" s="34"/>
      <c r="H140" s="38"/>
      <c r="I140" s="38"/>
      <c r="J140" s="38"/>
      <c r="K140" s="38"/>
    </row>
    <row r="141" spans="1:11" ht="15.75" customHeight="1">
      <c r="A141" s="37"/>
      <c r="B141" s="37"/>
      <c r="D141" s="37"/>
      <c r="E141" s="34"/>
      <c r="F141" s="34"/>
      <c r="G141" s="34"/>
      <c r="H141" s="38"/>
      <c r="I141" s="38"/>
      <c r="J141" s="38"/>
      <c r="K141" s="38"/>
    </row>
    <row r="142" spans="1:11" ht="15.75" customHeight="1">
      <c r="A142" s="37"/>
      <c r="B142" s="37"/>
      <c r="D142" s="37"/>
      <c r="E142" s="34"/>
      <c r="F142" s="34"/>
      <c r="G142" s="34"/>
      <c r="H142" s="38"/>
      <c r="I142" s="38"/>
      <c r="J142" s="38"/>
      <c r="K142" s="38"/>
    </row>
    <row r="143" spans="1:11" ht="15.75" customHeight="1">
      <c r="A143" s="37"/>
      <c r="B143" s="37"/>
      <c r="D143" s="37"/>
      <c r="E143" s="34"/>
      <c r="F143" s="34"/>
      <c r="G143" s="34"/>
      <c r="H143" s="38"/>
      <c r="I143" s="38"/>
      <c r="J143" s="38"/>
      <c r="K143" s="38"/>
    </row>
    <row r="144" spans="1:11" ht="15.75" customHeight="1">
      <c r="A144" s="37"/>
      <c r="B144" s="37"/>
      <c r="D144" s="37"/>
      <c r="E144" s="34"/>
      <c r="F144" s="34"/>
      <c r="G144" s="34"/>
      <c r="H144" s="38"/>
      <c r="I144" s="38"/>
      <c r="J144" s="38"/>
      <c r="K144" s="38"/>
    </row>
    <row r="145" spans="1:11" ht="15.75" customHeight="1">
      <c r="A145" s="37"/>
      <c r="B145" s="37"/>
      <c r="D145" s="37"/>
      <c r="E145" s="34"/>
      <c r="F145" s="34"/>
      <c r="G145" s="34"/>
      <c r="H145" s="38"/>
      <c r="I145" s="38"/>
      <c r="J145" s="38"/>
      <c r="K145" s="38"/>
    </row>
    <row r="146" spans="1:11" ht="15.75" customHeight="1">
      <c r="A146" s="37"/>
      <c r="B146" s="37"/>
      <c r="D146" s="37"/>
      <c r="E146" s="34"/>
      <c r="F146" s="34"/>
      <c r="G146" s="34"/>
      <c r="H146" s="38"/>
      <c r="I146" s="38"/>
      <c r="J146" s="38"/>
      <c r="K146" s="38"/>
    </row>
    <row r="147" spans="1:11" ht="15.75" customHeight="1">
      <c r="A147" s="37"/>
      <c r="B147" s="37"/>
      <c r="D147" s="37"/>
      <c r="E147" s="34"/>
      <c r="F147" s="34"/>
      <c r="G147" s="34"/>
      <c r="H147" s="38"/>
      <c r="I147" s="38"/>
      <c r="J147" s="38"/>
      <c r="K147" s="38"/>
    </row>
    <row r="148" spans="1:11" ht="15.75" customHeight="1">
      <c r="A148" s="37"/>
      <c r="B148" s="37"/>
      <c r="D148" s="37"/>
      <c r="E148" s="34"/>
      <c r="F148" s="34"/>
      <c r="G148" s="34"/>
      <c r="H148" s="38"/>
      <c r="I148" s="38"/>
      <c r="J148" s="38"/>
      <c r="K148" s="38"/>
    </row>
    <row r="149" spans="1:11" ht="15.75" customHeight="1">
      <c r="A149" s="37"/>
      <c r="B149" s="37"/>
      <c r="D149" s="37"/>
      <c r="E149" s="34"/>
      <c r="F149" s="34"/>
      <c r="G149" s="34"/>
      <c r="H149" s="38"/>
      <c r="I149" s="38"/>
      <c r="J149" s="38"/>
      <c r="K149" s="38"/>
    </row>
    <row r="150" spans="1:11" ht="15.75" customHeight="1">
      <c r="A150" s="37"/>
      <c r="B150" s="37"/>
      <c r="D150" s="37"/>
      <c r="E150" s="34"/>
      <c r="F150" s="34"/>
      <c r="G150" s="34"/>
      <c r="H150" s="38"/>
      <c r="I150" s="38"/>
      <c r="J150" s="38"/>
      <c r="K150" s="38"/>
    </row>
    <row r="151" spans="1:11" ht="15.75" customHeight="1">
      <c r="A151" s="37"/>
      <c r="B151" s="37"/>
      <c r="D151" s="37"/>
      <c r="E151" s="34"/>
      <c r="F151" s="34"/>
      <c r="G151" s="34"/>
      <c r="H151" s="38"/>
      <c r="I151" s="38"/>
      <c r="J151" s="38"/>
      <c r="K151" s="38"/>
    </row>
    <row r="152" spans="1:11" ht="15.75" customHeight="1">
      <c r="A152" s="37"/>
      <c r="B152" s="37"/>
      <c r="D152" s="37"/>
      <c r="E152" s="34"/>
      <c r="F152" s="34"/>
      <c r="G152" s="34"/>
      <c r="H152" s="38"/>
      <c r="I152" s="38"/>
      <c r="J152" s="38"/>
      <c r="K152" s="38"/>
    </row>
    <row r="153" spans="1:11" ht="15.75" customHeight="1">
      <c r="A153" s="37"/>
      <c r="B153" s="37"/>
      <c r="D153" s="37"/>
      <c r="E153" s="34"/>
      <c r="F153" s="34"/>
      <c r="G153" s="34"/>
      <c r="H153" s="38"/>
      <c r="I153" s="38"/>
      <c r="J153" s="38"/>
      <c r="K153" s="38"/>
    </row>
    <row r="154" spans="1:11" ht="15.75" customHeight="1">
      <c r="A154" s="37"/>
      <c r="B154" s="37"/>
      <c r="D154" s="37"/>
      <c r="E154" s="34"/>
      <c r="F154" s="34"/>
      <c r="G154" s="34"/>
      <c r="H154" s="38"/>
      <c r="I154" s="38"/>
      <c r="J154" s="38"/>
      <c r="K154" s="38"/>
    </row>
    <row r="155" spans="1:11" ht="15.75" customHeight="1">
      <c r="A155" s="37"/>
      <c r="B155" s="37"/>
      <c r="D155" s="37"/>
      <c r="E155" s="34"/>
      <c r="F155" s="34"/>
      <c r="G155" s="34"/>
      <c r="H155" s="38"/>
      <c r="I155" s="38"/>
      <c r="J155" s="38"/>
      <c r="K155" s="38"/>
    </row>
    <row r="156" spans="1:11" ht="15.75" customHeight="1">
      <c r="A156" s="37"/>
      <c r="B156" s="37"/>
      <c r="D156" s="37"/>
      <c r="E156" s="34"/>
      <c r="F156" s="34"/>
      <c r="G156" s="34"/>
      <c r="H156" s="38"/>
      <c r="I156" s="38"/>
      <c r="J156" s="38"/>
      <c r="K156" s="38"/>
    </row>
    <row r="157" spans="1:11" ht="15.75" customHeight="1">
      <c r="A157" s="37"/>
      <c r="B157" s="37"/>
      <c r="D157" s="37"/>
      <c r="E157" s="34"/>
      <c r="F157" s="34"/>
      <c r="G157" s="34"/>
      <c r="H157" s="38"/>
      <c r="I157" s="38"/>
      <c r="J157" s="38"/>
      <c r="K157" s="38"/>
    </row>
    <row r="158" spans="1:11" ht="15.75" customHeight="1">
      <c r="A158" s="37"/>
      <c r="B158" s="37"/>
      <c r="D158" s="37"/>
      <c r="E158" s="34"/>
      <c r="F158" s="34"/>
      <c r="G158" s="34"/>
      <c r="H158" s="38"/>
      <c r="I158" s="38"/>
      <c r="J158" s="38"/>
      <c r="K158" s="38"/>
    </row>
    <row r="159" spans="1:11" ht="15.75" customHeight="1">
      <c r="A159" s="37"/>
      <c r="B159" s="37"/>
      <c r="D159" s="37"/>
      <c r="E159" s="34"/>
      <c r="F159" s="34"/>
      <c r="G159" s="34"/>
      <c r="H159" s="38"/>
      <c r="I159" s="38"/>
      <c r="J159" s="38"/>
      <c r="K159" s="38"/>
    </row>
    <row r="160" spans="1:11" ht="15.75" customHeight="1">
      <c r="A160" s="37"/>
      <c r="B160" s="37"/>
      <c r="D160" s="37"/>
      <c r="E160" s="34"/>
      <c r="F160" s="34"/>
      <c r="G160" s="34"/>
      <c r="H160" s="38"/>
      <c r="I160" s="38"/>
      <c r="J160" s="38"/>
      <c r="K160" s="38"/>
    </row>
    <row r="161" spans="1:11" ht="15.75" customHeight="1">
      <c r="A161" s="37"/>
      <c r="B161" s="37"/>
      <c r="D161" s="37"/>
      <c r="E161" s="34"/>
      <c r="F161" s="34"/>
      <c r="G161" s="34"/>
      <c r="H161" s="38"/>
      <c r="I161" s="38"/>
      <c r="J161" s="38"/>
      <c r="K161" s="38"/>
    </row>
    <row r="162" spans="1:11" ht="15.75" customHeight="1">
      <c r="A162" s="37"/>
      <c r="B162" s="37"/>
      <c r="D162" s="37"/>
      <c r="E162" s="34"/>
      <c r="F162" s="34"/>
      <c r="G162" s="34"/>
      <c r="H162" s="38"/>
      <c r="I162" s="38"/>
      <c r="J162" s="38"/>
      <c r="K162" s="38"/>
    </row>
    <row r="163" spans="1:11" ht="15.75" customHeight="1">
      <c r="A163" s="37"/>
      <c r="B163" s="37"/>
      <c r="D163" s="37"/>
      <c r="E163" s="34"/>
      <c r="F163" s="34"/>
      <c r="G163" s="34"/>
      <c r="H163" s="38"/>
      <c r="I163" s="38"/>
      <c r="J163" s="38"/>
      <c r="K163" s="38"/>
    </row>
    <row r="164" spans="1:11" ht="15.75" customHeight="1">
      <c r="A164" s="37"/>
      <c r="B164" s="37"/>
      <c r="D164" s="37"/>
      <c r="E164" s="34"/>
      <c r="F164" s="34"/>
      <c r="G164" s="34"/>
      <c r="H164" s="38"/>
      <c r="I164" s="38"/>
      <c r="J164" s="38"/>
      <c r="K164" s="38"/>
    </row>
    <row r="165" spans="1:11" ht="15.75" customHeight="1">
      <c r="A165" s="37"/>
      <c r="B165" s="37"/>
      <c r="D165" s="37"/>
      <c r="E165" s="34"/>
      <c r="F165" s="34"/>
      <c r="G165" s="34"/>
      <c r="H165" s="38"/>
      <c r="I165" s="38"/>
      <c r="J165" s="38"/>
      <c r="K165" s="38"/>
    </row>
    <row r="166" spans="1:11" ht="15.75" customHeight="1">
      <c r="A166" s="37"/>
      <c r="B166" s="37"/>
      <c r="D166" s="37"/>
      <c r="E166" s="34"/>
      <c r="F166" s="34"/>
      <c r="G166" s="34"/>
      <c r="H166" s="38"/>
      <c r="I166" s="38"/>
      <c r="J166" s="38"/>
      <c r="K166" s="38"/>
    </row>
    <row r="167" spans="1:11" ht="15.75" customHeight="1">
      <c r="A167" s="37"/>
      <c r="B167" s="37"/>
      <c r="D167" s="37"/>
      <c r="E167" s="34"/>
      <c r="F167" s="34"/>
      <c r="G167" s="34"/>
      <c r="H167" s="38"/>
      <c r="I167" s="38"/>
      <c r="J167" s="38"/>
      <c r="K167" s="38"/>
    </row>
    <row r="168" spans="1:11" ht="15.75" customHeight="1">
      <c r="A168" s="37"/>
      <c r="B168" s="37"/>
      <c r="D168" s="37"/>
      <c r="E168" s="34"/>
      <c r="F168" s="34"/>
      <c r="G168" s="34"/>
      <c r="H168" s="38"/>
      <c r="I168" s="38"/>
      <c r="J168" s="38"/>
      <c r="K168" s="38"/>
    </row>
    <row r="169" spans="1:11" ht="15.75" customHeight="1">
      <c r="A169" s="37"/>
      <c r="B169" s="37"/>
      <c r="D169" s="37"/>
      <c r="E169" s="34"/>
      <c r="F169" s="34"/>
      <c r="G169" s="34"/>
      <c r="H169" s="38"/>
      <c r="I169" s="38"/>
      <c r="J169" s="38"/>
      <c r="K169" s="38"/>
    </row>
    <row r="170" spans="1:11" ht="15.75" customHeight="1">
      <c r="A170" s="37"/>
      <c r="B170" s="37"/>
      <c r="D170" s="37"/>
      <c r="E170" s="34"/>
      <c r="F170" s="34"/>
      <c r="G170" s="34"/>
      <c r="H170" s="38"/>
      <c r="I170" s="38"/>
      <c r="J170" s="38"/>
      <c r="K170" s="38"/>
    </row>
    <row r="171" spans="1:11" ht="15.75" customHeight="1">
      <c r="A171" s="37"/>
      <c r="B171" s="37"/>
      <c r="D171" s="37"/>
      <c r="E171" s="34"/>
      <c r="F171" s="34"/>
      <c r="G171" s="34"/>
      <c r="H171" s="38"/>
      <c r="I171" s="38"/>
      <c r="J171" s="38"/>
      <c r="K171" s="38"/>
    </row>
    <row r="172" spans="1:11" ht="15.75" customHeight="1">
      <c r="A172" s="37"/>
      <c r="B172" s="37"/>
      <c r="D172" s="37"/>
      <c r="E172" s="34"/>
      <c r="F172" s="34"/>
      <c r="G172" s="34"/>
      <c r="H172" s="38"/>
      <c r="I172" s="38"/>
      <c r="J172" s="38"/>
      <c r="K172" s="38"/>
    </row>
    <row r="173" spans="1:11" ht="15.75" customHeight="1">
      <c r="A173" s="37"/>
      <c r="B173" s="37"/>
      <c r="D173" s="37"/>
      <c r="E173" s="34"/>
      <c r="F173" s="34"/>
      <c r="G173" s="34"/>
      <c r="H173" s="38"/>
      <c r="I173" s="38"/>
      <c r="J173" s="38"/>
      <c r="K173" s="38"/>
    </row>
    <row r="174" spans="1:11" ht="15.75" customHeight="1">
      <c r="A174" s="37"/>
      <c r="B174" s="37"/>
      <c r="D174" s="37"/>
      <c r="E174" s="34"/>
      <c r="F174" s="34"/>
      <c r="G174" s="34"/>
      <c r="H174" s="38"/>
      <c r="I174" s="38"/>
      <c r="J174" s="38"/>
      <c r="K174" s="38"/>
    </row>
    <row r="175" spans="1:11" ht="15.75" customHeight="1">
      <c r="A175" s="37"/>
      <c r="B175" s="37"/>
      <c r="D175" s="37"/>
      <c r="E175" s="34"/>
      <c r="F175" s="34"/>
      <c r="G175" s="34"/>
      <c r="H175" s="38"/>
      <c r="I175" s="38"/>
      <c r="J175" s="38"/>
      <c r="K175" s="38"/>
    </row>
    <row r="176" spans="1:11" ht="15.75" customHeight="1">
      <c r="A176" s="37"/>
      <c r="B176" s="37"/>
      <c r="D176" s="37"/>
      <c r="E176" s="34"/>
      <c r="F176" s="34"/>
      <c r="G176" s="34"/>
      <c r="H176" s="38"/>
      <c r="I176" s="38"/>
      <c r="J176" s="38"/>
      <c r="K176" s="38"/>
    </row>
    <row r="177" spans="1:11" ht="15.75" customHeight="1">
      <c r="A177" s="37"/>
      <c r="B177" s="37"/>
      <c r="D177" s="37"/>
      <c r="E177" s="34"/>
      <c r="F177" s="34"/>
      <c r="G177" s="34"/>
      <c r="H177" s="38"/>
      <c r="I177" s="38"/>
      <c r="J177" s="38"/>
      <c r="K177" s="38"/>
    </row>
    <row r="178" spans="1:11" ht="15.75" customHeight="1">
      <c r="A178" s="37"/>
      <c r="B178" s="37"/>
      <c r="D178" s="37"/>
      <c r="E178" s="34"/>
      <c r="F178" s="34"/>
      <c r="G178" s="34"/>
      <c r="H178" s="38"/>
      <c r="I178" s="38"/>
      <c r="J178" s="38"/>
      <c r="K178" s="38"/>
    </row>
    <row r="179" spans="1:11" ht="15.75" customHeight="1">
      <c r="A179" s="37"/>
      <c r="B179" s="37"/>
      <c r="D179" s="37"/>
      <c r="E179" s="34"/>
      <c r="F179" s="34"/>
      <c r="G179" s="34"/>
      <c r="H179" s="38"/>
      <c r="I179" s="38"/>
      <c r="J179" s="38"/>
      <c r="K179" s="38"/>
    </row>
    <row r="180" spans="1:11" ht="15.75" customHeight="1">
      <c r="A180" s="37"/>
      <c r="B180" s="37"/>
      <c r="D180" s="37"/>
      <c r="E180" s="34"/>
      <c r="F180" s="34"/>
      <c r="G180" s="34"/>
      <c r="H180" s="38"/>
      <c r="I180" s="38"/>
      <c r="J180" s="38"/>
      <c r="K180" s="38"/>
    </row>
    <row r="181" spans="1:11" ht="15.75" customHeight="1">
      <c r="A181" s="37"/>
      <c r="B181" s="37"/>
      <c r="D181" s="37"/>
      <c r="E181" s="34"/>
      <c r="F181" s="34"/>
      <c r="G181" s="34"/>
      <c r="H181" s="38"/>
      <c r="I181" s="38"/>
      <c r="J181" s="38"/>
      <c r="K181" s="38"/>
    </row>
    <row r="182" spans="1:11" ht="15.75" customHeight="1">
      <c r="A182" s="37"/>
      <c r="B182" s="37"/>
      <c r="D182" s="37"/>
      <c r="E182" s="34"/>
      <c r="F182" s="34"/>
      <c r="G182" s="34"/>
      <c r="H182" s="38"/>
      <c r="I182" s="38"/>
      <c r="J182" s="38"/>
      <c r="K182" s="38"/>
    </row>
    <row r="183" spans="1:11" ht="15.75" customHeight="1">
      <c r="A183" s="37"/>
      <c r="B183" s="37"/>
      <c r="D183" s="37"/>
      <c r="E183" s="34"/>
      <c r="F183" s="34"/>
      <c r="G183" s="34"/>
      <c r="H183" s="38"/>
      <c r="I183" s="38"/>
      <c r="J183" s="38"/>
      <c r="K183" s="38"/>
    </row>
    <row r="184" spans="1:11" ht="15.75" customHeight="1">
      <c r="A184" s="37"/>
      <c r="B184" s="37"/>
      <c r="D184" s="37"/>
      <c r="E184" s="34"/>
      <c r="F184" s="34"/>
      <c r="G184" s="34"/>
      <c r="H184" s="38"/>
      <c r="I184" s="38"/>
      <c r="J184" s="38"/>
      <c r="K184" s="38"/>
    </row>
    <row r="185" spans="1:11" ht="15.75" customHeight="1">
      <c r="A185" s="37"/>
      <c r="B185" s="37"/>
      <c r="D185" s="37"/>
      <c r="E185" s="34"/>
      <c r="F185" s="34"/>
      <c r="G185" s="34"/>
      <c r="H185" s="38"/>
      <c r="I185" s="38"/>
      <c r="J185" s="38"/>
      <c r="K185" s="38"/>
    </row>
    <row r="186" spans="1:11" ht="15.75" customHeight="1">
      <c r="A186" s="37"/>
      <c r="B186" s="37"/>
      <c r="D186" s="37"/>
      <c r="E186" s="34"/>
      <c r="F186" s="34"/>
      <c r="G186" s="34"/>
      <c r="H186" s="38"/>
      <c r="I186" s="38"/>
      <c r="J186" s="38"/>
      <c r="K186" s="38"/>
    </row>
    <row r="187" spans="1:11" ht="15.75" customHeight="1">
      <c r="A187" s="37"/>
      <c r="B187" s="37"/>
      <c r="D187" s="37"/>
      <c r="E187" s="34"/>
      <c r="F187" s="34"/>
      <c r="G187" s="34"/>
      <c r="H187" s="38"/>
      <c r="I187" s="38"/>
      <c r="J187" s="38"/>
      <c r="K187" s="38"/>
    </row>
    <row r="188" spans="1:11" ht="15.75" customHeight="1">
      <c r="A188" s="37"/>
      <c r="B188" s="37"/>
      <c r="D188" s="37"/>
      <c r="E188" s="34"/>
      <c r="F188" s="34"/>
      <c r="G188" s="34"/>
      <c r="H188" s="38"/>
      <c r="I188" s="38"/>
      <c r="J188" s="38"/>
      <c r="K188" s="38"/>
    </row>
    <row r="189" spans="1:11" ht="15.75" customHeight="1">
      <c r="A189" s="37"/>
      <c r="B189" s="37"/>
      <c r="D189" s="37"/>
      <c r="E189" s="34"/>
      <c r="F189" s="34"/>
      <c r="G189" s="34"/>
      <c r="H189" s="38"/>
      <c r="I189" s="38"/>
      <c r="J189" s="38"/>
      <c r="K189" s="38"/>
    </row>
    <row r="190" spans="1:11" ht="15.75" customHeight="1">
      <c r="A190" s="37"/>
      <c r="B190" s="37"/>
      <c r="D190" s="37"/>
      <c r="E190" s="34"/>
      <c r="F190" s="34"/>
      <c r="G190" s="34"/>
      <c r="H190" s="38"/>
      <c r="I190" s="38"/>
      <c r="J190" s="38"/>
      <c r="K190" s="38"/>
    </row>
    <row r="191" spans="1:11" ht="15.75" customHeight="1">
      <c r="A191" s="37"/>
      <c r="B191" s="37"/>
      <c r="D191" s="37"/>
      <c r="E191" s="34"/>
      <c r="F191" s="34"/>
      <c r="G191" s="34"/>
      <c r="H191" s="38"/>
      <c r="I191" s="38"/>
      <c r="J191" s="38"/>
      <c r="K191" s="38"/>
    </row>
    <row r="192" spans="1:11" ht="15.75" customHeight="1">
      <c r="A192" s="37"/>
      <c r="B192" s="37"/>
      <c r="D192" s="37"/>
      <c r="E192" s="34"/>
      <c r="F192" s="34"/>
      <c r="G192" s="34"/>
      <c r="H192" s="38"/>
      <c r="I192" s="38"/>
      <c r="J192" s="38"/>
      <c r="K192" s="38"/>
    </row>
    <row r="193" spans="1:11" ht="15.75" customHeight="1">
      <c r="A193" s="37"/>
      <c r="B193" s="37"/>
      <c r="D193" s="37"/>
      <c r="E193" s="34"/>
      <c r="F193" s="34"/>
      <c r="G193" s="34"/>
      <c r="H193" s="38"/>
      <c r="I193" s="38"/>
      <c r="J193" s="38"/>
      <c r="K193" s="38"/>
    </row>
    <row r="194" spans="1:11" ht="15.75" customHeight="1">
      <c r="A194" s="37"/>
      <c r="B194" s="37"/>
      <c r="D194" s="37"/>
      <c r="E194" s="34"/>
      <c r="F194" s="34"/>
      <c r="G194" s="34"/>
      <c r="H194" s="38"/>
      <c r="I194" s="38"/>
      <c r="J194" s="38"/>
      <c r="K194" s="38"/>
    </row>
    <row r="195" spans="1:11" ht="15.75" customHeight="1">
      <c r="A195" s="37"/>
      <c r="B195" s="37"/>
      <c r="D195" s="37"/>
      <c r="E195" s="34"/>
      <c r="F195" s="34"/>
      <c r="G195" s="34"/>
      <c r="H195" s="38"/>
      <c r="I195" s="38"/>
      <c r="J195" s="38"/>
      <c r="K195" s="38"/>
    </row>
    <row r="196" spans="1:11" ht="15.75" customHeight="1">
      <c r="A196" s="37"/>
      <c r="B196" s="37"/>
      <c r="D196" s="37"/>
      <c r="E196" s="34"/>
      <c r="F196" s="34"/>
      <c r="G196" s="34"/>
      <c r="H196" s="38"/>
      <c r="I196" s="38"/>
      <c r="J196" s="38"/>
      <c r="K196" s="38"/>
    </row>
    <row r="197" spans="1:11" ht="15.75" customHeight="1">
      <c r="A197" s="37"/>
      <c r="B197" s="37"/>
      <c r="D197" s="37"/>
      <c r="E197" s="34"/>
      <c r="F197" s="34"/>
      <c r="G197" s="34"/>
      <c r="H197" s="38"/>
      <c r="I197" s="38"/>
      <c r="J197" s="38"/>
      <c r="K197" s="38"/>
    </row>
    <row r="198" spans="1:11" ht="15.75" customHeight="1">
      <c r="A198" s="37"/>
      <c r="B198" s="37"/>
      <c r="D198" s="37"/>
      <c r="E198" s="34"/>
      <c r="F198" s="34"/>
      <c r="G198" s="34"/>
      <c r="H198" s="38"/>
      <c r="I198" s="38"/>
      <c r="J198" s="38"/>
      <c r="K198" s="38"/>
    </row>
    <row r="199" spans="1:11" ht="15.75" customHeight="1">
      <c r="A199" s="37"/>
      <c r="B199" s="37"/>
      <c r="D199" s="37"/>
      <c r="E199" s="34"/>
      <c r="F199" s="34"/>
      <c r="G199" s="34"/>
      <c r="H199" s="38"/>
      <c r="I199" s="38"/>
      <c r="J199" s="38"/>
      <c r="K199" s="38"/>
    </row>
    <row r="200" spans="1:11" ht="15.75" customHeight="1">
      <c r="A200" s="37"/>
      <c r="B200" s="37"/>
      <c r="D200" s="37"/>
      <c r="E200" s="34"/>
      <c r="F200" s="34"/>
      <c r="G200" s="34"/>
      <c r="H200" s="38"/>
      <c r="I200" s="38"/>
      <c r="J200" s="38"/>
      <c r="K200" s="38"/>
    </row>
    <row r="201" spans="1:11" ht="15.75" customHeight="1">
      <c r="A201" s="37"/>
      <c r="B201" s="37"/>
      <c r="D201" s="37"/>
      <c r="E201" s="34"/>
      <c r="F201" s="34"/>
      <c r="G201" s="34"/>
      <c r="H201" s="38"/>
      <c r="I201" s="38"/>
      <c r="J201" s="38"/>
      <c r="K201" s="38"/>
    </row>
    <row r="202" spans="1:11" ht="15.75" customHeight="1">
      <c r="A202" s="37"/>
      <c r="B202" s="37"/>
      <c r="D202" s="37"/>
      <c r="E202" s="34"/>
      <c r="F202" s="34"/>
      <c r="G202" s="34"/>
      <c r="H202" s="38"/>
      <c r="I202" s="38"/>
      <c r="J202" s="38"/>
      <c r="K202" s="38"/>
    </row>
    <row r="203" spans="1:11" ht="15.75" customHeight="1">
      <c r="A203" s="37"/>
      <c r="B203" s="37"/>
      <c r="D203" s="37"/>
      <c r="E203" s="34"/>
      <c r="F203" s="34"/>
      <c r="G203" s="34"/>
      <c r="H203" s="38"/>
      <c r="I203" s="38"/>
      <c r="J203" s="38"/>
      <c r="K203" s="38"/>
    </row>
    <row r="204" spans="1:11" ht="15.75" customHeight="1">
      <c r="A204" s="37"/>
      <c r="B204" s="37"/>
      <c r="D204" s="37"/>
      <c r="E204" s="34"/>
      <c r="F204" s="34"/>
      <c r="G204" s="34"/>
      <c r="H204" s="38"/>
      <c r="I204" s="38"/>
      <c r="J204" s="38"/>
      <c r="K204" s="38"/>
    </row>
    <row r="205" spans="1:11" ht="15.75" customHeight="1">
      <c r="A205" s="37"/>
      <c r="B205" s="37"/>
      <c r="D205" s="37"/>
      <c r="E205" s="34"/>
      <c r="F205" s="34"/>
      <c r="G205" s="34"/>
      <c r="H205" s="38"/>
      <c r="I205" s="38"/>
      <c r="J205" s="38"/>
      <c r="K205" s="38"/>
    </row>
    <row r="206" spans="1:11" ht="15.75" customHeight="1">
      <c r="A206" s="37"/>
      <c r="B206" s="37"/>
      <c r="D206" s="37"/>
      <c r="E206" s="34"/>
      <c r="F206" s="34"/>
      <c r="G206" s="34"/>
      <c r="H206" s="38"/>
      <c r="I206" s="38"/>
      <c r="J206" s="38"/>
      <c r="K206" s="38"/>
    </row>
    <row r="207" spans="1:11" ht="15.75" customHeight="1">
      <c r="A207" s="37"/>
      <c r="B207" s="37"/>
      <c r="D207" s="37"/>
      <c r="E207" s="34"/>
      <c r="F207" s="34"/>
      <c r="G207" s="34"/>
      <c r="H207" s="38"/>
      <c r="I207" s="38"/>
      <c r="J207" s="38"/>
      <c r="K207" s="38"/>
    </row>
    <row r="208" spans="1:11" ht="15.75" customHeight="1">
      <c r="A208" s="37"/>
      <c r="B208" s="37"/>
      <c r="D208" s="37"/>
      <c r="E208" s="34"/>
      <c r="F208" s="34"/>
      <c r="G208" s="34"/>
      <c r="H208" s="38"/>
      <c r="I208" s="38"/>
      <c r="J208" s="38"/>
      <c r="K208" s="38"/>
    </row>
    <row r="209" spans="1:11" ht="15.75" customHeight="1">
      <c r="A209" s="37"/>
      <c r="B209" s="37"/>
      <c r="D209" s="37"/>
      <c r="E209" s="34"/>
      <c r="F209" s="34"/>
      <c r="G209" s="34"/>
      <c r="H209" s="38"/>
      <c r="I209" s="38"/>
      <c r="J209" s="38"/>
      <c r="K209" s="38"/>
    </row>
    <row r="210" spans="1:11" ht="15.75" customHeight="1">
      <c r="A210" s="37"/>
      <c r="B210" s="37"/>
      <c r="D210" s="37"/>
      <c r="E210" s="34"/>
      <c r="F210" s="34"/>
      <c r="G210" s="34"/>
      <c r="H210" s="38"/>
      <c r="I210" s="38"/>
      <c r="J210" s="38"/>
      <c r="K210" s="38"/>
    </row>
    <row r="211" spans="1:11" ht="15.75" customHeight="1">
      <c r="A211" s="37"/>
      <c r="B211" s="37"/>
      <c r="D211" s="37"/>
      <c r="E211" s="34"/>
      <c r="F211" s="34"/>
      <c r="G211" s="34"/>
      <c r="H211" s="38"/>
      <c r="I211" s="38"/>
      <c r="J211" s="38"/>
      <c r="K211" s="38"/>
    </row>
    <row r="212" spans="1:11" ht="15.75" customHeight="1">
      <c r="A212" s="37"/>
      <c r="B212" s="37"/>
      <c r="D212" s="37"/>
      <c r="E212" s="34"/>
      <c r="F212" s="34"/>
      <c r="G212" s="34"/>
      <c r="H212" s="38"/>
      <c r="I212" s="38"/>
      <c r="J212" s="38"/>
      <c r="K212" s="38"/>
    </row>
    <row r="213" spans="1:11" ht="15.75" customHeight="1">
      <c r="A213" s="37"/>
      <c r="B213" s="37"/>
      <c r="D213" s="37"/>
      <c r="E213" s="34"/>
      <c r="F213" s="34"/>
      <c r="G213" s="34"/>
      <c r="H213" s="38"/>
      <c r="I213" s="38"/>
      <c r="J213" s="38"/>
      <c r="K213" s="38"/>
    </row>
    <row r="214" spans="1:11" ht="15.75" customHeight="1">
      <c r="A214" s="37"/>
      <c r="B214" s="37"/>
      <c r="D214" s="37"/>
      <c r="E214" s="34"/>
      <c r="F214" s="34"/>
      <c r="G214" s="34"/>
      <c r="H214" s="38"/>
      <c r="I214" s="38"/>
      <c r="J214" s="38"/>
      <c r="K214" s="38"/>
    </row>
    <row r="215" spans="1:11" ht="15.75" customHeight="1">
      <c r="A215" s="37"/>
      <c r="B215" s="37"/>
      <c r="D215" s="37"/>
      <c r="E215" s="34"/>
      <c r="F215" s="34"/>
      <c r="G215" s="34"/>
      <c r="H215" s="38"/>
      <c r="I215" s="38"/>
      <c r="J215" s="38"/>
      <c r="K215" s="38"/>
    </row>
    <row r="216" spans="1:11" ht="15.75" customHeight="1">
      <c r="A216" s="37"/>
      <c r="B216" s="37"/>
      <c r="D216" s="37"/>
      <c r="E216" s="34"/>
      <c r="F216" s="34"/>
      <c r="G216" s="34"/>
      <c r="H216" s="38"/>
      <c r="I216" s="38"/>
      <c r="J216" s="38"/>
      <c r="K216" s="38"/>
    </row>
    <row r="217" spans="1:11" ht="15.75" customHeight="1">
      <c r="A217" s="37"/>
      <c r="B217" s="37"/>
      <c r="D217" s="37"/>
      <c r="E217" s="34"/>
      <c r="F217" s="34"/>
      <c r="G217" s="34"/>
      <c r="H217" s="38"/>
      <c r="I217" s="38"/>
      <c r="J217" s="38"/>
      <c r="K217" s="38"/>
    </row>
    <row r="218" spans="1:11" ht="15.75" customHeight="1">
      <c r="A218" s="37"/>
      <c r="B218" s="37"/>
      <c r="D218" s="37"/>
      <c r="E218" s="34"/>
      <c r="F218" s="34"/>
      <c r="G218" s="34"/>
      <c r="H218" s="38"/>
      <c r="I218" s="38"/>
      <c r="J218" s="38"/>
      <c r="K218" s="38"/>
    </row>
    <row r="219" spans="1:11" ht="15.75" customHeight="1">
      <c r="A219" s="37"/>
      <c r="B219" s="37"/>
      <c r="D219" s="37"/>
      <c r="E219" s="34"/>
      <c r="F219" s="34"/>
      <c r="G219" s="34"/>
      <c r="H219" s="38"/>
      <c r="I219" s="38"/>
      <c r="J219" s="38"/>
      <c r="K219" s="38"/>
    </row>
    <row r="220" spans="1:11" ht="15.75" customHeight="1">
      <c r="A220" s="37"/>
      <c r="B220" s="37"/>
      <c r="D220" s="37"/>
      <c r="E220" s="34"/>
      <c r="F220" s="34"/>
      <c r="G220" s="34"/>
      <c r="H220" s="38"/>
      <c r="I220" s="38"/>
      <c r="J220" s="38"/>
      <c r="K220" s="38"/>
    </row>
    <row r="221" spans="1:11" ht="15.75" customHeight="1">
      <c r="A221" s="37"/>
      <c r="B221" s="37"/>
      <c r="D221" s="37"/>
      <c r="E221" s="34"/>
      <c r="F221" s="34"/>
      <c r="G221" s="34"/>
      <c r="H221" s="38"/>
      <c r="I221" s="38"/>
      <c r="J221" s="38"/>
      <c r="K221" s="38"/>
    </row>
    <row r="222" spans="1:11" ht="15.75" customHeight="1">
      <c r="A222" s="37"/>
      <c r="B222" s="37"/>
      <c r="D222" s="37"/>
      <c r="E222" s="34"/>
      <c r="F222" s="34"/>
      <c r="G222" s="34"/>
      <c r="H222" s="38"/>
      <c r="I222" s="38"/>
      <c r="J222" s="38"/>
      <c r="K222" s="38"/>
    </row>
    <row r="223" spans="1:11" ht="15.75" customHeight="1">
      <c r="A223" s="37"/>
      <c r="B223" s="37"/>
      <c r="D223" s="37"/>
      <c r="E223" s="34"/>
      <c r="F223" s="34"/>
      <c r="G223" s="34"/>
      <c r="H223" s="38"/>
      <c r="I223" s="38"/>
      <c r="J223" s="38"/>
      <c r="K223" s="38"/>
    </row>
    <row r="224" spans="1:11" ht="15.75" customHeight="1">
      <c r="A224" s="37"/>
      <c r="B224" s="37"/>
      <c r="D224" s="37"/>
      <c r="E224" s="34"/>
      <c r="F224" s="34"/>
      <c r="G224" s="34"/>
      <c r="H224" s="38"/>
      <c r="I224" s="38"/>
      <c r="J224" s="38"/>
      <c r="K224" s="38"/>
    </row>
    <row r="225" spans="1:11" ht="15.75" customHeight="1">
      <c r="A225" s="37"/>
      <c r="B225" s="37"/>
      <c r="D225" s="37"/>
      <c r="E225" s="34"/>
      <c r="F225" s="34"/>
      <c r="G225" s="34"/>
      <c r="H225" s="38"/>
      <c r="I225" s="38"/>
      <c r="J225" s="38"/>
      <c r="K225" s="38"/>
    </row>
    <row r="226" spans="1:11" ht="15.75" customHeight="1">
      <c r="A226" s="37"/>
      <c r="B226" s="37"/>
      <c r="D226" s="37"/>
      <c r="E226" s="34"/>
      <c r="F226" s="34"/>
      <c r="G226" s="34"/>
      <c r="H226" s="38"/>
      <c r="I226" s="38"/>
      <c r="J226" s="38"/>
      <c r="K226" s="38"/>
    </row>
    <row r="227" spans="1:11" ht="15.75" customHeight="1">
      <c r="A227" s="37"/>
      <c r="B227" s="37"/>
      <c r="D227" s="37"/>
      <c r="E227" s="34"/>
      <c r="F227" s="34"/>
      <c r="G227" s="34"/>
      <c r="H227" s="38"/>
      <c r="I227" s="38"/>
      <c r="J227" s="38"/>
      <c r="K227" s="38"/>
    </row>
    <row r="228" spans="1:11" ht="15.75" customHeight="1">
      <c r="A228" s="37"/>
      <c r="B228" s="37"/>
      <c r="D228" s="37"/>
      <c r="E228" s="34"/>
      <c r="F228" s="34"/>
      <c r="G228" s="34"/>
      <c r="H228" s="38"/>
      <c r="I228" s="38"/>
      <c r="J228" s="38"/>
      <c r="K228" s="38"/>
    </row>
    <row r="229" spans="1:11" ht="15.75" customHeight="1">
      <c r="A229" s="37"/>
      <c r="B229" s="37"/>
      <c r="D229" s="37"/>
      <c r="E229" s="34"/>
      <c r="F229" s="34"/>
      <c r="G229" s="34"/>
      <c r="H229" s="38"/>
      <c r="I229" s="38"/>
      <c r="J229" s="38"/>
      <c r="K229" s="38"/>
    </row>
    <row r="230" spans="1:11" ht="15.75" customHeight="1">
      <c r="A230" s="37"/>
      <c r="B230" s="37"/>
      <c r="D230" s="37"/>
      <c r="E230" s="34"/>
      <c r="F230" s="34"/>
      <c r="G230" s="34"/>
      <c r="H230" s="38"/>
      <c r="I230" s="38"/>
      <c r="J230" s="38"/>
      <c r="K230" s="38"/>
    </row>
    <row r="231" spans="1:11" ht="15.75" customHeight="1">
      <c r="A231" s="37"/>
      <c r="B231" s="37"/>
      <c r="D231" s="37"/>
      <c r="E231" s="34"/>
      <c r="F231" s="34"/>
      <c r="G231" s="34"/>
      <c r="H231" s="38"/>
      <c r="I231" s="38"/>
      <c r="J231" s="38"/>
      <c r="K231" s="38"/>
    </row>
    <row r="232" spans="1:11" ht="15.75" customHeight="1">
      <c r="A232" s="37"/>
      <c r="B232" s="37"/>
      <c r="D232" s="37"/>
      <c r="E232" s="34"/>
      <c r="F232" s="34"/>
      <c r="G232" s="34"/>
      <c r="H232" s="38"/>
      <c r="I232" s="38"/>
      <c r="J232" s="38"/>
      <c r="K232" s="38"/>
    </row>
    <row r="233" spans="1:11" ht="15.75" customHeight="1">
      <c r="A233" s="37"/>
      <c r="B233" s="37"/>
      <c r="D233" s="37"/>
      <c r="E233" s="34"/>
      <c r="F233" s="34"/>
      <c r="G233" s="34"/>
      <c r="H233" s="38"/>
      <c r="I233" s="38"/>
      <c r="J233" s="38"/>
      <c r="K233" s="38"/>
    </row>
    <row r="234" spans="1:11" ht="15.75" customHeight="1">
      <c r="A234" s="37"/>
      <c r="B234" s="37"/>
      <c r="D234" s="37"/>
      <c r="E234" s="34"/>
      <c r="F234" s="34"/>
      <c r="G234" s="34"/>
      <c r="H234" s="38"/>
      <c r="I234" s="38"/>
      <c r="J234" s="38"/>
      <c r="K234" s="38"/>
    </row>
    <row r="235" spans="1:11" ht="15.75" customHeight="1">
      <c r="A235" s="37"/>
      <c r="B235" s="37"/>
      <c r="D235" s="37"/>
      <c r="E235" s="34"/>
      <c r="F235" s="34"/>
      <c r="G235" s="34"/>
      <c r="H235" s="38"/>
      <c r="I235" s="38"/>
      <c r="J235" s="38"/>
      <c r="K235" s="38"/>
    </row>
    <row r="236" spans="1:11" ht="15.75" customHeight="1">
      <c r="A236" s="37"/>
      <c r="B236" s="37"/>
      <c r="D236" s="37"/>
      <c r="E236" s="34"/>
      <c r="F236" s="34"/>
      <c r="G236" s="34"/>
      <c r="H236" s="38"/>
      <c r="I236" s="38"/>
      <c r="J236" s="38"/>
      <c r="K236" s="38"/>
    </row>
    <row r="237" spans="1:11" ht="15.75" customHeight="1">
      <c r="A237" s="37"/>
      <c r="B237" s="37"/>
      <c r="D237" s="37"/>
      <c r="E237" s="34"/>
      <c r="F237" s="34"/>
      <c r="G237" s="34"/>
      <c r="H237" s="38"/>
      <c r="I237" s="38"/>
      <c r="J237" s="38"/>
      <c r="K237" s="38"/>
    </row>
    <row r="238" spans="1:11" ht="15.75" customHeight="1">
      <c r="A238" s="37"/>
      <c r="B238" s="37"/>
      <c r="D238" s="37"/>
      <c r="E238" s="34"/>
      <c r="F238" s="34"/>
      <c r="G238" s="34"/>
      <c r="H238" s="38"/>
      <c r="I238" s="38"/>
      <c r="J238" s="38"/>
      <c r="K238" s="38"/>
    </row>
    <row r="239" spans="1:11" ht="15.75" customHeight="1">
      <c r="A239" s="37"/>
      <c r="B239" s="37"/>
      <c r="D239" s="37"/>
      <c r="E239" s="34"/>
      <c r="F239" s="34"/>
      <c r="G239" s="34"/>
      <c r="H239" s="38"/>
      <c r="I239" s="38"/>
      <c r="J239" s="38"/>
      <c r="K239" s="38"/>
    </row>
    <row r="240" spans="1:11" ht="15.75" customHeight="1">
      <c r="A240" s="37"/>
      <c r="B240" s="37"/>
      <c r="D240" s="37"/>
      <c r="E240" s="34"/>
      <c r="F240" s="34"/>
      <c r="G240" s="34"/>
      <c r="H240" s="38"/>
      <c r="I240" s="38"/>
      <c r="J240" s="38"/>
      <c r="K240" s="38"/>
    </row>
    <row r="241" spans="1:11" ht="15.75" customHeight="1">
      <c r="A241" s="37"/>
      <c r="B241" s="37"/>
      <c r="D241" s="37"/>
      <c r="E241" s="34"/>
      <c r="F241" s="34"/>
      <c r="G241" s="34"/>
      <c r="H241" s="38"/>
      <c r="I241" s="38"/>
      <c r="J241" s="38"/>
      <c r="K241" s="38"/>
    </row>
    <row r="242" spans="1:11" ht="15.75" customHeight="1">
      <c r="A242" s="37"/>
      <c r="B242" s="37"/>
      <c r="D242" s="37"/>
      <c r="E242" s="34"/>
      <c r="F242" s="34"/>
      <c r="G242" s="34"/>
      <c r="H242" s="38"/>
      <c r="I242" s="38"/>
      <c r="J242" s="38"/>
      <c r="K242" s="38"/>
    </row>
    <row r="243" spans="1:11" ht="15.75" customHeight="1">
      <c r="A243" s="37"/>
      <c r="B243" s="37"/>
      <c r="D243" s="37"/>
      <c r="E243" s="34"/>
      <c r="F243" s="34"/>
      <c r="G243" s="34"/>
      <c r="H243" s="38"/>
      <c r="I243" s="38"/>
      <c r="J243" s="38"/>
      <c r="K243" s="38"/>
    </row>
    <row r="244" spans="1:11" ht="15.75" customHeight="1">
      <c r="A244" s="37"/>
      <c r="B244" s="37"/>
      <c r="D244" s="37"/>
      <c r="E244" s="34"/>
      <c r="F244" s="34"/>
      <c r="G244" s="34"/>
      <c r="H244" s="38"/>
      <c r="I244" s="38"/>
      <c r="J244" s="38"/>
      <c r="K244" s="38"/>
    </row>
    <row r="245" spans="1:11" ht="15.75" customHeight="1">
      <c r="A245" s="37"/>
      <c r="B245" s="37"/>
      <c r="D245" s="37"/>
      <c r="E245" s="34"/>
      <c r="F245" s="34"/>
      <c r="G245" s="34"/>
      <c r="H245" s="38"/>
      <c r="I245" s="38"/>
      <c r="J245" s="38"/>
      <c r="K245" s="38"/>
    </row>
    <row r="246" spans="1:11" ht="15.75" customHeight="1">
      <c r="A246" s="37"/>
      <c r="B246" s="37"/>
      <c r="D246" s="37"/>
      <c r="E246" s="34"/>
      <c r="F246" s="34"/>
      <c r="G246" s="34"/>
      <c r="H246" s="38"/>
      <c r="I246" s="38"/>
      <c r="J246" s="38"/>
      <c r="K246" s="38"/>
    </row>
    <row r="247" spans="1:11" ht="15.75" customHeight="1">
      <c r="A247" s="37"/>
      <c r="B247" s="37"/>
      <c r="D247" s="37"/>
      <c r="E247" s="34"/>
      <c r="F247" s="34"/>
      <c r="G247" s="34"/>
      <c r="H247" s="38"/>
      <c r="I247" s="38"/>
      <c r="J247" s="38"/>
      <c r="K247" s="38"/>
    </row>
    <row r="248" spans="1:11" ht="15.75" customHeight="1">
      <c r="A248" s="37"/>
      <c r="B248" s="37"/>
      <c r="D248" s="37"/>
      <c r="E248" s="34"/>
      <c r="F248" s="34"/>
      <c r="G248" s="34"/>
      <c r="H248" s="38"/>
      <c r="I248" s="38"/>
      <c r="J248" s="38"/>
      <c r="K248" s="38"/>
    </row>
    <row r="249" spans="1:11" ht="15.75" customHeight="1">
      <c r="A249" s="37"/>
      <c r="B249" s="37"/>
      <c r="D249" s="37"/>
      <c r="E249" s="34"/>
      <c r="F249" s="34"/>
      <c r="G249" s="34"/>
      <c r="H249" s="38"/>
      <c r="I249" s="38"/>
      <c r="J249" s="38"/>
      <c r="K249" s="38"/>
    </row>
    <row r="250" spans="1:11" ht="15.75" customHeight="1">
      <c r="A250" s="37"/>
      <c r="B250" s="37"/>
      <c r="D250" s="37"/>
      <c r="E250" s="34"/>
      <c r="F250" s="34"/>
      <c r="G250" s="34"/>
      <c r="H250" s="38"/>
      <c r="I250" s="38"/>
      <c r="J250" s="38"/>
      <c r="K250" s="38"/>
    </row>
    <row r="251" spans="1:11" ht="15.75" customHeight="1">
      <c r="A251" s="37"/>
      <c r="B251" s="37"/>
      <c r="D251" s="37"/>
      <c r="E251" s="34"/>
      <c r="F251" s="34"/>
      <c r="G251" s="34"/>
      <c r="H251" s="38"/>
      <c r="I251" s="38"/>
      <c r="J251" s="38"/>
      <c r="K251" s="38"/>
    </row>
    <row r="252" spans="1:11" ht="15.75" customHeight="1">
      <c r="A252" s="37"/>
      <c r="B252" s="37"/>
      <c r="D252" s="37"/>
      <c r="E252" s="34"/>
      <c r="F252" s="34"/>
      <c r="G252" s="34"/>
      <c r="H252" s="38"/>
      <c r="I252" s="38"/>
      <c r="J252" s="38"/>
      <c r="K252" s="38"/>
    </row>
    <row r="253" spans="1:11" ht="15.75" customHeight="1">
      <c r="A253" s="37"/>
      <c r="B253" s="37"/>
      <c r="D253" s="37"/>
      <c r="E253" s="34"/>
      <c r="F253" s="34"/>
      <c r="G253" s="34"/>
      <c r="H253" s="38"/>
      <c r="I253" s="38"/>
      <c r="J253" s="38"/>
      <c r="K253" s="38"/>
    </row>
    <row r="254" spans="1:11" ht="15.75" customHeight="1">
      <c r="A254" s="37"/>
      <c r="B254" s="37"/>
      <c r="D254" s="37"/>
      <c r="E254" s="34"/>
      <c r="F254" s="34"/>
      <c r="G254" s="34"/>
      <c r="H254" s="38"/>
      <c r="I254" s="38"/>
      <c r="J254" s="38"/>
      <c r="K254" s="38"/>
    </row>
    <row r="255" spans="1:11" ht="15.75" customHeight="1">
      <c r="A255" s="37"/>
      <c r="B255" s="37"/>
      <c r="D255" s="37"/>
      <c r="E255" s="34"/>
      <c r="F255" s="34"/>
      <c r="G255" s="34"/>
      <c r="H255" s="38"/>
      <c r="I255" s="38"/>
      <c r="J255" s="38"/>
      <c r="K255" s="38"/>
    </row>
    <row r="256" spans="1:11" ht="15.75" customHeight="1">
      <c r="A256" s="37"/>
      <c r="B256" s="37"/>
      <c r="D256" s="37"/>
      <c r="E256" s="34"/>
      <c r="F256" s="34"/>
      <c r="G256" s="34"/>
      <c r="H256" s="38"/>
      <c r="I256" s="38"/>
      <c r="J256" s="38"/>
      <c r="K256" s="38"/>
    </row>
    <row r="257" spans="1:11" ht="15.75" customHeight="1">
      <c r="A257" s="37"/>
      <c r="B257" s="37"/>
      <c r="D257" s="37"/>
      <c r="E257" s="34"/>
      <c r="F257" s="34"/>
      <c r="G257" s="34"/>
      <c r="H257" s="38"/>
      <c r="I257" s="38"/>
      <c r="J257" s="38"/>
      <c r="K257" s="38"/>
    </row>
    <row r="258" spans="1:11" ht="15.75" customHeight="1">
      <c r="A258" s="37"/>
      <c r="B258" s="37"/>
      <c r="D258" s="37"/>
      <c r="E258" s="34"/>
      <c r="F258" s="34"/>
      <c r="G258" s="34"/>
      <c r="H258" s="38"/>
      <c r="I258" s="38"/>
      <c r="J258" s="38"/>
      <c r="K258" s="38"/>
    </row>
    <row r="259" spans="1:11" ht="15.75" customHeight="1">
      <c r="A259" s="37"/>
      <c r="B259" s="37"/>
      <c r="D259" s="37"/>
      <c r="E259" s="34"/>
      <c r="F259" s="34"/>
      <c r="G259" s="34"/>
      <c r="H259" s="38"/>
      <c r="I259" s="38"/>
      <c r="J259" s="38"/>
      <c r="K259" s="38"/>
    </row>
    <row r="260" spans="1:11" ht="15.75" customHeight="1">
      <c r="A260" s="37"/>
      <c r="B260" s="37"/>
      <c r="D260" s="37"/>
      <c r="E260" s="34"/>
      <c r="F260" s="34"/>
      <c r="G260" s="34"/>
      <c r="H260" s="38"/>
      <c r="I260" s="38"/>
      <c r="J260" s="38"/>
      <c r="K260" s="38"/>
    </row>
    <row r="261" spans="1:11" ht="15.75" customHeight="1">
      <c r="A261" s="37"/>
      <c r="B261" s="37"/>
      <c r="D261" s="37"/>
      <c r="E261" s="34"/>
      <c r="F261" s="34"/>
      <c r="G261" s="34"/>
      <c r="H261" s="38"/>
      <c r="I261" s="38"/>
      <c r="J261" s="38"/>
      <c r="K261" s="38"/>
    </row>
    <row r="262" spans="1:11" ht="15.75" customHeight="1">
      <c r="A262" s="37"/>
      <c r="B262" s="37"/>
      <c r="D262" s="37"/>
      <c r="E262" s="34"/>
      <c r="F262" s="34"/>
      <c r="G262" s="34"/>
      <c r="H262" s="38"/>
      <c r="I262" s="38"/>
      <c r="J262" s="38"/>
      <c r="K262" s="38"/>
    </row>
    <row r="263" spans="1:11" ht="15.75" customHeight="1">
      <c r="A263" s="37"/>
      <c r="B263" s="37"/>
      <c r="D263" s="37"/>
      <c r="E263" s="34"/>
      <c r="F263" s="34"/>
      <c r="G263" s="34"/>
      <c r="H263" s="38"/>
      <c r="I263" s="38"/>
      <c r="J263" s="38"/>
      <c r="K263" s="38"/>
    </row>
    <row r="264" spans="1:11" ht="15.75" customHeight="1">
      <c r="A264" s="37"/>
      <c r="B264" s="37"/>
      <c r="D264" s="37"/>
      <c r="E264" s="34"/>
      <c r="F264" s="34"/>
      <c r="G264" s="34"/>
      <c r="H264" s="38"/>
      <c r="I264" s="38"/>
      <c r="J264" s="38"/>
      <c r="K264" s="38"/>
    </row>
    <row r="265" spans="1:11" ht="15.75" customHeight="1">
      <c r="A265" s="37"/>
      <c r="B265" s="37"/>
      <c r="D265" s="37"/>
      <c r="E265" s="34"/>
      <c r="F265" s="34"/>
      <c r="G265" s="34"/>
      <c r="H265" s="38"/>
      <c r="I265" s="38"/>
      <c r="J265" s="38"/>
      <c r="K265" s="38"/>
    </row>
    <row r="266" spans="1:11" ht="15.75" customHeight="1">
      <c r="A266" s="37"/>
      <c r="B266" s="37"/>
      <c r="D266" s="37"/>
      <c r="E266" s="34"/>
      <c r="F266" s="34"/>
      <c r="G266" s="34"/>
      <c r="H266" s="38"/>
      <c r="I266" s="38"/>
      <c r="J266" s="38"/>
      <c r="K266" s="38"/>
    </row>
    <row r="267" spans="1:11" ht="15.75" customHeight="1">
      <c r="A267" s="37"/>
      <c r="B267" s="37"/>
      <c r="D267" s="37"/>
      <c r="E267" s="34"/>
      <c r="F267" s="34"/>
      <c r="G267" s="34"/>
      <c r="H267" s="38"/>
      <c r="I267" s="38"/>
      <c r="J267" s="38"/>
      <c r="K267" s="38"/>
    </row>
    <row r="268" spans="1:11" ht="15.75" customHeight="1">
      <c r="A268" s="37"/>
      <c r="B268" s="37"/>
      <c r="D268" s="37"/>
      <c r="E268" s="34"/>
      <c r="F268" s="34"/>
      <c r="G268" s="34"/>
      <c r="H268" s="38"/>
      <c r="I268" s="38"/>
      <c r="J268" s="38"/>
      <c r="K268" s="38"/>
    </row>
    <row r="269" spans="1:11" ht="15.75" customHeight="1">
      <c r="A269" s="37"/>
      <c r="B269" s="37"/>
      <c r="D269" s="37"/>
      <c r="E269" s="34"/>
      <c r="F269" s="34"/>
      <c r="G269" s="34"/>
      <c r="H269" s="38"/>
      <c r="I269" s="38"/>
      <c r="J269" s="38"/>
      <c r="K269" s="38"/>
    </row>
    <row r="270" spans="1:11" ht="15.75" customHeight="1">
      <c r="A270" s="37"/>
      <c r="B270" s="37"/>
      <c r="D270" s="37"/>
      <c r="E270" s="34"/>
      <c r="F270" s="34"/>
      <c r="G270" s="34"/>
      <c r="H270" s="38"/>
      <c r="I270" s="38"/>
      <c r="J270" s="38"/>
      <c r="K270" s="38"/>
    </row>
    <row r="271" spans="1:11" ht="15.75" customHeight="1">
      <c r="A271" s="37"/>
      <c r="B271" s="37"/>
      <c r="D271" s="37"/>
      <c r="E271" s="34"/>
      <c r="F271" s="34"/>
      <c r="G271" s="34"/>
      <c r="H271" s="38"/>
      <c r="I271" s="38"/>
      <c r="J271" s="38"/>
      <c r="K271" s="38"/>
    </row>
    <row r="272" spans="1:11" ht="15.75" customHeight="1">
      <c r="A272" s="37"/>
      <c r="B272" s="37"/>
      <c r="D272" s="37"/>
      <c r="E272" s="34"/>
      <c r="F272" s="34"/>
      <c r="G272" s="34"/>
      <c r="H272" s="38"/>
      <c r="I272" s="38"/>
      <c r="J272" s="38"/>
      <c r="K272" s="38"/>
    </row>
    <row r="273" spans="1:11" ht="15.75" customHeight="1">
      <c r="A273" s="37"/>
      <c r="B273" s="37"/>
      <c r="D273" s="37"/>
      <c r="E273" s="34"/>
      <c r="F273" s="34"/>
      <c r="G273" s="34"/>
      <c r="H273" s="38"/>
      <c r="I273" s="38"/>
      <c r="J273" s="38"/>
      <c r="K273" s="38"/>
    </row>
    <row r="274" spans="1:11" ht="15.75" customHeight="1">
      <c r="A274" s="37"/>
      <c r="B274" s="37"/>
      <c r="D274" s="37"/>
      <c r="E274" s="34"/>
      <c r="F274" s="34"/>
      <c r="G274" s="34"/>
      <c r="H274" s="38"/>
      <c r="I274" s="38"/>
      <c r="J274" s="38"/>
      <c r="K274" s="38"/>
    </row>
    <row r="275" spans="1:11" ht="15.75" customHeight="1">
      <c r="A275" s="37"/>
      <c r="B275" s="37"/>
      <c r="D275" s="37"/>
      <c r="E275" s="34"/>
      <c r="F275" s="34"/>
      <c r="G275" s="34"/>
      <c r="H275" s="38"/>
      <c r="I275" s="38"/>
      <c r="J275" s="38"/>
      <c r="K275" s="38"/>
    </row>
    <row r="276" spans="1:11" ht="15.75" customHeight="1">
      <c r="A276" s="37"/>
      <c r="B276" s="37"/>
      <c r="D276" s="37"/>
      <c r="E276" s="34"/>
      <c r="F276" s="34"/>
      <c r="G276" s="34"/>
      <c r="H276" s="38"/>
      <c r="I276" s="38"/>
      <c r="J276" s="38"/>
      <c r="K276" s="38"/>
    </row>
    <row r="277" spans="1:11" ht="15.75" customHeight="1">
      <c r="A277" s="37"/>
      <c r="B277" s="37"/>
      <c r="D277" s="37"/>
      <c r="E277" s="34"/>
      <c r="F277" s="34"/>
      <c r="G277" s="34"/>
      <c r="H277" s="38"/>
      <c r="I277" s="38"/>
      <c r="J277" s="38"/>
      <c r="K277" s="38"/>
    </row>
    <row r="278" spans="1:11" ht="15.75" customHeight="1">
      <c r="A278" s="37"/>
      <c r="B278" s="37"/>
      <c r="D278" s="37"/>
      <c r="E278" s="34"/>
      <c r="F278" s="34"/>
      <c r="G278" s="34"/>
      <c r="H278" s="38"/>
      <c r="I278" s="38"/>
      <c r="J278" s="38"/>
      <c r="K278" s="38"/>
    </row>
    <row r="279" spans="1:11" ht="15.75" customHeight="1">
      <c r="A279" s="37"/>
      <c r="B279" s="37"/>
      <c r="D279" s="37"/>
      <c r="E279" s="34"/>
      <c r="F279" s="34"/>
      <c r="G279" s="34"/>
      <c r="H279" s="38"/>
      <c r="I279" s="38"/>
      <c r="J279" s="38"/>
      <c r="K279" s="38"/>
    </row>
    <row r="280" spans="1:11" ht="15.75" customHeight="1">
      <c r="A280" s="37"/>
      <c r="B280" s="37"/>
      <c r="D280" s="37"/>
      <c r="E280" s="34"/>
      <c r="F280" s="34"/>
      <c r="G280" s="34"/>
      <c r="H280" s="38"/>
      <c r="I280" s="38"/>
      <c r="J280" s="38"/>
      <c r="K280" s="38"/>
    </row>
    <row r="281" spans="1:11" ht="15.75" customHeight="1">
      <c r="A281" s="37"/>
      <c r="B281" s="37"/>
      <c r="D281" s="37"/>
      <c r="E281" s="34"/>
      <c r="F281" s="34"/>
      <c r="G281" s="34"/>
      <c r="H281" s="38"/>
      <c r="I281" s="38"/>
      <c r="J281" s="38"/>
      <c r="K281" s="38"/>
    </row>
    <row r="282" spans="1:11" ht="15.75" customHeight="1">
      <c r="A282" s="37"/>
      <c r="B282" s="37"/>
      <c r="D282" s="37"/>
      <c r="E282" s="34"/>
      <c r="F282" s="34"/>
      <c r="G282" s="34"/>
      <c r="H282" s="38"/>
      <c r="I282" s="38"/>
      <c r="J282" s="38"/>
      <c r="K282" s="38"/>
    </row>
    <row r="283" spans="1:11" ht="15.75" customHeight="1">
      <c r="A283" s="37"/>
      <c r="B283" s="37"/>
      <c r="D283" s="37"/>
      <c r="E283" s="34"/>
      <c r="F283" s="34"/>
      <c r="G283" s="34"/>
      <c r="H283" s="38"/>
      <c r="I283" s="38"/>
      <c r="J283" s="38"/>
      <c r="K283" s="38"/>
    </row>
    <row r="284" spans="1:11" ht="15.75" customHeight="1">
      <c r="A284" s="37"/>
      <c r="B284" s="37"/>
      <c r="D284" s="37"/>
      <c r="E284" s="34"/>
      <c r="F284" s="34"/>
      <c r="G284" s="34"/>
      <c r="H284" s="38"/>
      <c r="I284" s="38"/>
      <c r="J284" s="38"/>
      <c r="K284" s="38"/>
    </row>
    <row r="285" spans="1:11" ht="15.75" customHeight="1">
      <c r="A285" s="37"/>
      <c r="B285" s="37"/>
      <c r="D285" s="37"/>
      <c r="E285" s="34"/>
      <c r="F285" s="34"/>
      <c r="G285" s="34"/>
      <c r="H285" s="38"/>
      <c r="I285" s="38"/>
      <c r="J285" s="38"/>
      <c r="K285" s="38"/>
    </row>
    <row r="286" spans="1:11" ht="15.75" customHeight="1">
      <c r="A286" s="37"/>
      <c r="B286" s="37"/>
      <c r="D286" s="37"/>
      <c r="E286" s="34"/>
      <c r="F286" s="34"/>
      <c r="G286" s="34"/>
      <c r="H286" s="38"/>
      <c r="I286" s="38"/>
      <c r="J286" s="38"/>
      <c r="K286" s="38"/>
    </row>
    <row r="287" spans="1:11" ht="15.75" customHeight="1">
      <c r="A287" s="37"/>
      <c r="B287" s="37"/>
      <c r="D287" s="37"/>
      <c r="E287" s="34"/>
      <c r="F287" s="34"/>
      <c r="G287" s="34"/>
      <c r="H287" s="38"/>
      <c r="I287" s="38"/>
      <c r="J287" s="38"/>
      <c r="K287" s="38"/>
    </row>
    <row r="288" spans="1:11" ht="15.75" customHeight="1">
      <c r="A288" s="37"/>
      <c r="B288" s="37"/>
      <c r="D288" s="37"/>
      <c r="E288" s="34"/>
      <c r="F288" s="34"/>
      <c r="G288" s="34"/>
      <c r="H288" s="38"/>
      <c r="I288" s="38"/>
      <c r="J288" s="38"/>
      <c r="K288" s="38"/>
    </row>
    <row r="289" spans="1:11" ht="15.75" customHeight="1">
      <c r="A289" s="37"/>
      <c r="B289" s="37"/>
      <c r="D289" s="37"/>
      <c r="E289" s="34"/>
      <c r="F289" s="34"/>
      <c r="G289" s="34"/>
      <c r="H289" s="38"/>
      <c r="I289" s="38"/>
      <c r="J289" s="38"/>
      <c r="K289" s="38"/>
    </row>
    <row r="290" spans="1:11" ht="15.75" customHeight="1">
      <c r="A290" s="37"/>
      <c r="B290" s="37"/>
      <c r="D290" s="37"/>
      <c r="E290" s="34"/>
      <c r="F290" s="34"/>
      <c r="G290" s="34"/>
      <c r="H290" s="38"/>
      <c r="I290" s="38"/>
      <c r="J290" s="38"/>
      <c r="K290" s="38"/>
    </row>
    <row r="291" spans="1:11" ht="15.75" customHeight="1">
      <c r="A291" s="37"/>
      <c r="B291" s="37"/>
      <c r="D291" s="37"/>
      <c r="E291" s="34"/>
      <c r="F291" s="34"/>
      <c r="G291" s="34"/>
      <c r="H291" s="38"/>
      <c r="I291" s="38"/>
      <c r="J291" s="38"/>
      <c r="K291" s="38"/>
    </row>
    <row r="292" spans="1:11" ht="15.75" customHeight="1">
      <c r="A292" s="37"/>
      <c r="B292" s="37"/>
      <c r="D292" s="37"/>
      <c r="E292" s="34"/>
      <c r="F292" s="34"/>
      <c r="G292" s="34"/>
      <c r="H292" s="38"/>
      <c r="I292" s="38"/>
      <c r="J292" s="38"/>
      <c r="K292" s="38"/>
    </row>
    <row r="293" spans="1:11" ht="15.75" customHeight="1">
      <c r="A293" s="37"/>
      <c r="B293" s="37"/>
      <c r="D293" s="37"/>
      <c r="E293" s="34"/>
      <c r="F293" s="34"/>
      <c r="G293" s="34"/>
      <c r="H293" s="38"/>
      <c r="I293" s="38"/>
      <c r="J293" s="38"/>
      <c r="K293" s="38"/>
    </row>
    <row r="294" spans="1:11" ht="15.75" customHeight="1">
      <c r="A294" s="37"/>
      <c r="B294" s="37"/>
      <c r="D294" s="37"/>
      <c r="E294" s="34"/>
      <c r="F294" s="34"/>
      <c r="G294" s="34"/>
      <c r="H294" s="38"/>
      <c r="I294" s="38"/>
      <c r="J294" s="38"/>
      <c r="K294" s="38"/>
    </row>
    <row r="295" spans="1:11" ht="15.75" customHeight="1">
      <c r="A295" s="37"/>
      <c r="B295" s="37"/>
      <c r="D295" s="37"/>
      <c r="E295" s="34"/>
      <c r="F295" s="34"/>
      <c r="G295" s="34"/>
      <c r="H295" s="38"/>
      <c r="I295" s="38"/>
      <c r="J295" s="38"/>
      <c r="K295" s="38"/>
    </row>
    <row r="296" spans="1:11" ht="15.75" customHeight="1">
      <c r="A296" s="37"/>
      <c r="B296" s="37"/>
      <c r="D296" s="37"/>
      <c r="E296" s="34"/>
      <c r="F296" s="34"/>
      <c r="G296" s="34"/>
      <c r="H296" s="38"/>
      <c r="I296" s="38"/>
      <c r="J296" s="38"/>
      <c r="K296" s="38"/>
    </row>
    <row r="297" spans="1:11" ht="15.75" customHeight="1">
      <c r="A297" s="37"/>
      <c r="B297" s="37"/>
      <c r="D297" s="37"/>
      <c r="E297" s="34"/>
      <c r="F297" s="34"/>
      <c r="G297" s="34"/>
      <c r="H297" s="38"/>
      <c r="I297" s="38"/>
      <c r="J297" s="38"/>
      <c r="K297" s="38"/>
    </row>
    <row r="298" spans="1:11" ht="15.75" customHeight="1">
      <c r="A298" s="37"/>
      <c r="B298" s="37"/>
      <c r="D298" s="37"/>
      <c r="E298" s="34"/>
      <c r="F298" s="34"/>
      <c r="G298" s="34"/>
      <c r="H298" s="38"/>
      <c r="I298" s="38"/>
      <c r="J298" s="38"/>
      <c r="K298" s="38"/>
    </row>
    <row r="299" spans="1:11" ht="15.75" customHeight="1">
      <c r="A299" s="37"/>
      <c r="B299" s="37"/>
      <c r="D299" s="37"/>
      <c r="E299" s="34"/>
      <c r="F299" s="34"/>
      <c r="G299" s="34"/>
      <c r="H299" s="38"/>
      <c r="I299" s="38"/>
      <c r="J299" s="38"/>
      <c r="K299" s="38"/>
    </row>
    <row r="300" spans="1:11" ht="15.75" customHeight="1">
      <c r="A300" s="37"/>
      <c r="B300" s="37"/>
      <c r="D300" s="37"/>
      <c r="E300" s="34"/>
      <c r="F300" s="34"/>
      <c r="G300" s="34"/>
      <c r="H300" s="38"/>
      <c r="I300" s="38"/>
      <c r="J300" s="38"/>
      <c r="K300" s="38"/>
    </row>
    <row r="301" spans="1:11" ht="15.75" customHeight="1">
      <c r="A301" s="37"/>
      <c r="B301" s="37"/>
      <c r="D301" s="37"/>
      <c r="E301" s="34"/>
      <c r="F301" s="34"/>
      <c r="G301" s="34"/>
      <c r="H301" s="38"/>
      <c r="I301" s="38"/>
      <c r="J301" s="38"/>
      <c r="K301" s="38"/>
    </row>
    <row r="302" spans="1:11" ht="15.75" customHeight="1">
      <c r="A302" s="37"/>
      <c r="B302" s="37"/>
      <c r="D302" s="37"/>
      <c r="E302" s="34"/>
      <c r="F302" s="34"/>
      <c r="G302" s="34"/>
      <c r="H302" s="38"/>
      <c r="I302" s="38"/>
      <c r="J302" s="38"/>
      <c r="K302" s="38"/>
    </row>
    <row r="303" spans="1:11" ht="15.75" customHeight="1">
      <c r="A303" s="37"/>
      <c r="B303" s="37"/>
      <c r="D303" s="37"/>
      <c r="E303" s="34"/>
      <c r="F303" s="34"/>
      <c r="G303" s="34"/>
      <c r="H303" s="38"/>
      <c r="I303" s="38"/>
      <c r="J303" s="38"/>
      <c r="K303" s="38"/>
    </row>
    <row r="304" spans="1:11" ht="15.75" customHeight="1">
      <c r="A304" s="37"/>
      <c r="B304" s="37"/>
      <c r="D304" s="37"/>
      <c r="E304" s="34"/>
      <c r="F304" s="34"/>
      <c r="G304" s="34"/>
      <c r="H304" s="38"/>
      <c r="I304" s="38"/>
      <c r="J304" s="38"/>
      <c r="K304" s="38"/>
    </row>
    <row r="305" spans="1:11" ht="15.75" customHeight="1">
      <c r="A305" s="37"/>
      <c r="B305" s="37"/>
      <c r="D305" s="37"/>
      <c r="E305" s="34"/>
      <c r="F305" s="34"/>
      <c r="G305" s="34"/>
      <c r="H305" s="38"/>
      <c r="I305" s="38"/>
      <c r="J305" s="38"/>
      <c r="K305" s="38"/>
    </row>
    <row r="306" spans="1:11" ht="15.75" customHeight="1">
      <c r="A306" s="37"/>
      <c r="B306" s="37"/>
      <c r="D306" s="37"/>
      <c r="E306" s="34"/>
      <c r="F306" s="34"/>
      <c r="G306" s="34"/>
      <c r="H306" s="38"/>
      <c r="I306" s="38"/>
      <c r="J306" s="38"/>
      <c r="K306" s="38"/>
    </row>
    <row r="307" spans="1:11" ht="15.75" customHeight="1">
      <c r="A307" s="37"/>
      <c r="B307" s="37"/>
      <c r="D307" s="37"/>
      <c r="E307" s="34"/>
      <c r="F307" s="34"/>
      <c r="G307" s="34"/>
      <c r="H307" s="38"/>
      <c r="I307" s="38"/>
      <c r="J307" s="38"/>
      <c r="K307" s="38"/>
    </row>
    <row r="308" spans="1:11" ht="15.75" customHeight="1">
      <c r="A308" s="37"/>
      <c r="B308" s="37"/>
      <c r="D308" s="37"/>
      <c r="E308" s="34"/>
      <c r="F308" s="34"/>
      <c r="G308" s="34"/>
      <c r="H308" s="38"/>
      <c r="I308" s="38"/>
      <c r="J308" s="38"/>
      <c r="K308" s="38"/>
    </row>
    <row r="309" spans="1:11" ht="15.75" customHeight="1">
      <c r="A309" s="37"/>
      <c r="B309" s="37"/>
      <c r="D309" s="37"/>
      <c r="E309" s="34"/>
      <c r="F309" s="34"/>
      <c r="G309" s="34"/>
      <c r="H309" s="38"/>
      <c r="I309" s="38"/>
      <c r="J309" s="38"/>
      <c r="K309" s="38"/>
    </row>
    <row r="310" spans="1:11" ht="15.75" customHeight="1">
      <c r="A310" s="37"/>
      <c r="B310" s="37"/>
      <c r="D310" s="37"/>
      <c r="E310" s="34"/>
      <c r="F310" s="34"/>
      <c r="G310" s="34"/>
      <c r="H310" s="38"/>
      <c r="I310" s="38"/>
      <c r="J310" s="38"/>
      <c r="K310" s="38"/>
    </row>
    <row r="311" spans="1:11" ht="15.75" customHeight="1">
      <c r="A311" s="37"/>
      <c r="B311" s="37"/>
      <c r="D311" s="37"/>
      <c r="E311" s="34"/>
      <c r="F311" s="34"/>
      <c r="G311" s="34"/>
      <c r="H311" s="38"/>
      <c r="I311" s="38"/>
      <c r="J311" s="38"/>
      <c r="K311" s="38"/>
    </row>
    <row r="312" spans="1:11" ht="15.75" customHeight="1">
      <c r="A312" s="37"/>
      <c r="B312" s="37"/>
      <c r="D312" s="37"/>
      <c r="E312" s="34"/>
      <c r="F312" s="34"/>
      <c r="G312" s="34"/>
      <c r="H312" s="38"/>
      <c r="I312" s="38"/>
      <c r="J312" s="38"/>
      <c r="K312" s="38"/>
    </row>
    <row r="313" spans="1:11" ht="15.75" customHeight="1">
      <c r="A313" s="37"/>
      <c r="B313" s="37"/>
      <c r="D313" s="37"/>
      <c r="E313" s="34"/>
      <c r="F313" s="34"/>
      <c r="G313" s="34"/>
      <c r="H313" s="38"/>
      <c r="I313" s="38"/>
      <c r="J313" s="38"/>
      <c r="K313" s="38"/>
    </row>
    <row r="314" spans="1:11" ht="15.75" customHeight="1">
      <c r="A314" s="37"/>
      <c r="B314" s="37"/>
      <c r="D314" s="37"/>
      <c r="E314" s="34"/>
      <c r="F314" s="34"/>
      <c r="G314" s="34"/>
      <c r="H314" s="38"/>
      <c r="I314" s="38"/>
      <c r="J314" s="38"/>
      <c r="K314" s="38"/>
    </row>
    <row r="315" spans="1:11" ht="15.75" customHeight="1">
      <c r="A315" s="37"/>
      <c r="B315" s="37"/>
      <c r="D315" s="37"/>
      <c r="E315" s="34"/>
      <c r="F315" s="34"/>
      <c r="G315" s="34"/>
      <c r="H315" s="38"/>
      <c r="I315" s="38"/>
      <c r="J315" s="38"/>
      <c r="K315" s="38"/>
    </row>
    <row r="316" spans="1:11" ht="15.75" customHeight="1">
      <c r="A316" s="37"/>
      <c r="B316" s="37"/>
      <c r="D316" s="37"/>
      <c r="E316" s="34"/>
      <c r="F316" s="34"/>
      <c r="G316" s="34"/>
      <c r="H316" s="38"/>
      <c r="I316" s="38"/>
      <c r="J316" s="38"/>
      <c r="K316" s="38"/>
    </row>
    <row r="317" spans="1:11" ht="15.75" customHeight="1">
      <c r="A317" s="37"/>
      <c r="B317" s="37"/>
      <c r="D317" s="37"/>
      <c r="E317" s="34"/>
      <c r="F317" s="34"/>
      <c r="G317" s="34"/>
      <c r="H317" s="38"/>
      <c r="I317" s="38"/>
      <c r="J317" s="38"/>
      <c r="K317" s="38"/>
    </row>
    <row r="318" spans="1:11" ht="15.75" customHeight="1">
      <c r="A318" s="37"/>
      <c r="B318" s="37"/>
      <c r="D318" s="37"/>
      <c r="E318" s="34"/>
      <c r="F318" s="34"/>
      <c r="G318" s="34"/>
      <c r="H318" s="38"/>
      <c r="I318" s="38"/>
      <c r="J318" s="38"/>
      <c r="K318" s="38"/>
    </row>
    <row r="319" spans="1:11" ht="15.75" customHeight="1">
      <c r="A319" s="37"/>
      <c r="B319" s="37"/>
      <c r="D319" s="37"/>
      <c r="E319" s="34"/>
      <c r="F319" s="34"/>
      <c r="G319" s="34"/>
      <c r="H319" s="38"/>
      <c r="I319" s="38"/>
      <c r="J319" s="38"/>
      <c r="K319" s="38"/>
    </row>
    <row r="320" spans="1:11" ht="15.75" customHeight="1">
      <c r="A320" s="37"/>
      <c r="B320" s="37"/>
      <c r="D320" s="37"/>
      <c r="E320" s="34"/>
      <c r="F320" s="34"/>
      <c r="G320" s="34"/>
      <c r="H320" s="38"/>
      <c r="I320" s="38"/>
      <c r="J320" s="38"/>
      <c r="K320" s="38"/>
    </row>
    <row r="321" spans="1:11" ht="15.75" customHeight="1">
      <c r="A321" s="37"/>
      <c r="B321" s="37"/>
      <c r="D321" s="37"/>
      <c r="E321" s="34"/>
      <c r="F321" s="34"/>
      <c r="G321" s="34"/>
      <c r="H321" s="38"/>
      <c r="I321" s="38"/>
      <c r="J321" s="38"/>
      <c r="K321" s="38"/>
    </row>
    <row r="322" spans="1:11" ht="15.75" customHeight="1">
      <c r="A322" s="37"/>
      <c r="B322" s="37"/>
      <c r="D322" s="37"/>
      <c r="E322" s="34"/>
      <c r="F322" s="34"/>
      <c r="G322" s="34"/>
      <c r="H322" s="38"/>
      <c r="I322" s="38"/>
      <c r="J322" s="38"/>
      <c r="K322" s="38"/>
    </row>
    <row r="323" spans="1:11" ht="15.75" customHeight="1">
      <c r="A323" s="37"/>
      <c r="B323" s="37"/>
      <c r="D323" s="37"/>
      <c r="E323" s="34"/>
      <c r="F323" s="34"/>
      <c r="G323" s="34"/>
      <c r="H323" s="38"/>
      <c r="I323" s="38"/>
      <c r="J323" s="38"/>
      <c r="K323" s="38"/>
    </row>
    <row r="324" spans="1:11" ht="15.75" customHeight="1">
      <c r="A324" s="37"/>
      <c r="B324" s="37"/>
      <c r="D324" s="37"/>
      <c r="E324" s="34"/>
      <c r="F324" s="34"/>
      <c r="G324" s="34"/>
      <c r="H324" s="38"/>
      <c r="I324" s="38"/>
      <c r="J324" s="38"/>
      <c r="K324" s="38"/>
    </row>
    <row r="325" spans="1:11" ht="15.75" customHeight="1">
      <c r="A325" s="37"/>
      <c r="B325" s="37"/>
      <c r="D325" s="37"/>
      <c r="E325" s="34"/>
      <c r="F325" s="34"/>
      <c r="G325" s="34"/>
      <c r="H325" s="38"/>
      <c r="I325" s="38"/>
      <c r="J325" s="38"/>
      <c r="K325" s="38"/>
    </row>
    <row r="326" spans="1:11" ht="15.75" customHeight="1">
      <c r="A326" s="37"/>
      <c r="B326" s="37"/>
      <c r="D326" s="37"/>
      <c r="E326" s="34"/>
      <c r="F326" s="34"/>
      <c r="G326" s="34"/>
      <c r="H326" s="38"/>
      <c r="I326" s="38"/>
      <c r="J326" s="38"/>
      <c r="K326" s="38"/>
    </row>
    <row r="327" spans="1:11" ht="15.75" customHeight="1">
      <c r="A327" s="37"/>
      <c r="B327" s="37"/>
      <c r="D327" s="37"/>
      <c r="E327" s="34"/>
      <c r="F327" s="34"/>
      <c r="G327" s="34"/>
      <c r="H327" s="38"/>
      <c r="I327" s="38"/>
      <c r="J327" s="38"/>
      <c r="K327" s="38"/>
    </row>
    <row r="328" spans="1:11" ht="15.75" customHeight="1">
      <c r="A328" s="37"/>
      <c r="B328" s="37"/>
      <c r="D328" s="37"/>
      <c r="E328" s="34"/>
      <c r="F328" s="34"/>
      <c r="G328" s="34"/>
      <c r="H328" s="38"/>
      <c r="I328" s="38"/>
      <c r="J328" s="38"/>
      <c r="K328" s="38"/>
    </row>
    <row r="329" spans="1:11" ht="15.75" customHeight="1">
      <c r="A329" s="37"/>
      <c r="B329" s="37"/>
      <c r="D329" s="37"/>
      <c r="E329" s="34"/>
      <c r="F329" s="34"/>
      <c r="G329" s="34"/>
      <c r="H329" s="38"/>
      <c r="I329" s="38"/>
      <c r="J329" s="38"/>
      <c r="K329" s="38"/>
    </row>
    <row r="330" spans="1:11" ht="15.75" customHeight="1">
      <c r="A330" s="37"/>
      <c r="B330" s="37"/>
      <c r="D330" s="37"/>
      <c r="E330" s="34"/>
      <c r="F330" s="34"/>
      <c r="G330" s="34"/>
      <c r="H330" s="38"/>
      <c r="I330" s="38"/>
      <c r="J330" s="38"/>
      <c r="K330" s="38"/>
    </row>
    <row r="331" spans="1:11" ht="15.75" customHeight="1">
      <c r="A331" s="37"/>
      <c r="B331" s="37"/>
      <c r="D331" s="37"/>
      <c r="E331" s="34"/>
      <c r="F331" s="34"/>
      <c r="G331" s="34"/>
      <c r="H331" s="38"/>
      <c r="I331" s="38"/>
      <c r="J331" s="38"/>
      <c r="K331" s="38"/>
    </row>
    <row r="332" spans="1:11" ht="15.75" customHeight="1">
      <c r="A332" s="37"/>
      <c r="B332" s="37"/>
      <c r="D332" s="37"/>
      <c r="E332" s="34"/>
      <c r="F332" s="34"/>
      <c r="G332" s="34"/>
      <c r="H332" s="38"/>
      <c r="I332" s="38"/>
      <c r="J332" s="38"/>
      <c r="K332" s="38"/>
    </row>
    <row r="333" spans="1:11" ht="15.75" customHeight="1">
      <c r="A333" s="37"/>
      <c r="B333" s="37"/>
      <c r="D333" s="37"/>
      <c r="E333" s="34"/>
      <c r="F333" s="34"/>
      <c r="G333" s="34"/>
      <c r="H333" s="38"/>
      <c r="I333" s="38"/>
      <c r="J333" s="38"/>
      <c r="K333" s="38"/>
    </row>
    <row r="334" spans="1:11" ht="15.75" customHeight="1">
      <c r="A334" s="37"/>
      <c r="B334" s="37"/>
      <c r="D334" s="37"/>
      <c r="E334" s="34"/>
      <c r="F334" s="34"/>
      <c r="G334" s="34"/>
      <c r="H334" s="38"/>
      <c r="I334" s="38"/>
      <c r="J334" s="38"/>
      <c r="K334" s="38"/>
    </row>
    <row r="335" spans="1:11" ht="15.75" customHeight="1">
      <c r="A335" s="37"/>
      <c r="B335" s="37"/>
      <c r="D335" s="37"/>
      <c r="E335" s="34"/>
      <c r="F335" s="34"/>
      <c r="G335" s="34"/>
      <c r="H335" s="38"/>
      <c r="I335" s="38"/>
      <c r="J335" s="38"/>
      <c r="K335" s="38"/>
    </row>
    <row r="336" spans="1:11" ht="15.75" customHeight="1">
      <c r="A336" s="37"/>
      <c r="B336" s="37"/>
      <c r="D336" s="37"/>
      <c r="E336" s="34"/>
      <c r="F336" s="34"/>
      <c r="G336" s="34"/>
      <c r="H336" s="38"/>
      <c r="I336" s="38"/>
      <c r="J336" s="38"/>
      <c r="K336" s="38"/>
    </row>
    <row r="337" spans="1:11" ht="15.75" customHeight="1">
      <c r="A337" s="37"/>
      <c r="B337" s="37"/>
      <c r="D337" s="37"/>
      <c r="E337" s="34"/>
      <c r="F337" s="34"/>
      <c r="G337" s="34"/>
      <c r="H337" s="38"/>
      <c r="I337" s="38"/>
      <c r="J337" s="38"/>
      <c r="K337" s="38"/>
    </row>
    <row r="338" spans="1:11" ht="15.75" customHeight="1">
      <c r="A338" s="37"/>
      <c r="B338" s="37"/>
      <c r="D338" s="37"/>
      <c r="E338" s="34"/>
      <c r="F338" s="34"/>
      <c r="G338" s="34"/>
      <c r="H338" s="38"/>
      <c r="I338" s="38"/>
      <c r="J338" s="38"/>
      <c r="K338" s="38"/>
    </row>
    <row r="339" spans="1:11" ht="15.75" customHeight="1">
      <c r="A339" s="37"/>
      <c r="B339" s="37"/>
      <c r="D339" s="37"/>
      <c r="E339" s="34"/>
      <c r="F339" s="34"/>
      <c r="G339" s="34"/>
      <c r="H339" s="38"/>
      <c r="I339" s="38"/>
      <c r="J339" s="38"/>
      <c r="K339" s="38"/>
    </row>
    <row r="340" spans="1:11" ht="15.75" customHeight="1">
      <c r="A340" s="37"/>
      <c r="B340" s="37"/>
      <c r="D340" s="37"/>
      <c r="E340" s="34"/>
      <c r="F340" s="34"/>
      <c r="G340" s="34"/>
      <c r="H340" s="38"/>
      <c r="I340" s="38"/>
      <c r="J340" s="38"/>
      <c r="K340" s="38"/>
    </row>
    <row r="341" spans="1:11" ht="15.75" customHeight="1">
      <c r="A341" s="37"/>
      <c r="B341" s="37"/>
      <c r="D341" s="37"/>
      <c r="E341" s="34"/>
      <c r="F341" s="34"/>
      <c r="G341" s="34"/>
      <c r="H341" s="38"/>
      <c r="I341" s="38"/>
      <c r="J341" s="38"/>
      <c r="K341" s="38"/>
    </row>
    <row r="342" spans="1:11" ht="15.75" customHeight="1">
      <c r="A342" s="37"/>
      <c r="B342" s="37"/>
      <c r="D342" s="37"/>
      <c r="E342" s="34"/>
      <c r="F342" s="34"/>
      <c r="G342" s="34"/>
      <c r="H342" s="38"/>
      <c r="I342" s="38"/>
      <c r="J342" s="38"/>
      <c r="K342" s="38"/>
    </row>
    <row r="343" spans="1:11" ht="15.75" customHeight="1">
      <c r="A343" s="37"/>
      <c r="B343" s="37"/>
      <c r="D343" s="37"/>
      <c r="E343" s="34"/>
      <c r="F343" s="34"/>
      <c r="G343" s="34"/>
      <c r="H343" s="38"/>
      <c r="I343" s="38"/>
      <c r="J343" s="38"/>
      <c r="K343" s="38"/>
    </row>
    <row r="344" spans="1:11" ht="15.75" customHeight="1">
      <c r="A344" s="37"/>
      <c r="B344" s="37"/>
      <c r="D344" s="37"/>
      <c r="E344" s="34"/>
      <c r="F344" s="34"/>
      <c r="G344" s="34"/>
      <c r="H344" s="38"/>
      <c r="I344" s="38"/>
      <c r="J344" s="38"/>
      <c r="K344" s="38"/>
    </row>
    <row r="345" spans="1:11" ht="15.75" customHeight="1">
      <c r="A345" s="37"/>
      <c r="B345" s="37"/>
      <c r="D345" s="37"/>
      <c r="E345" s="34"/>
      <c r="F345" s="34"/>
      <c r="G345" s="34"/>
      <c r="H345" s="38"/>
      <c r="I345" s="38"/>
      <c r="J345" s="38"/>
      <c r="K345" s="38"/>
    </row>
    <row r="346" spans="1:11" ht="15.75" customHeight="1">
      <c r="A346" s="37"/>
      <c r="B346" s="37"/>
      <c r="D346" s="37"/>
      <c r="E346" s="34"/>
      <c r="F346" s="34"/>
      <c r="G346" s="34"/>
      <c r="H346" s="38"/>
      <c r="I346" s="38"/>
      <c r="J346" s="38"/>
      <c r="K346" s="38"/>
    </row>
    <row r="347" spans="1:11" ht="15.75" customHeight="1">
      <c r="A347" s="37"/>
      <c r="B347" s="37"/>
      <c r="D347" s="37"/>
      <c r="E347" s="34"/>
      <c r="F347" s="34"/>
      <c r="G347" s="34"/>
      <c r="H347" s="38"/>
      <c r="I347" s="38"/>
      <c r="J347" s="38"/>
      <c r="K347" s="38"/>
    </row>
    <row r="348" spans="1:11" ht="15.75" customHeight="1">
      <c r="A348" s="37"/>
      <c r="B348" s="37"/>
      <c r="D348" s="37"/>
      <c r="E348" s="34"/>
      <c r="F348" s="34"/>
      <c r="G348" s="34"/>
      <c r="H348" s="38"/>
      <c r="I348" s="38"/>
      <c r="J348" s="38"/>
      <c r="K348" s="38"/>
    </row>
    <row r="349" spans="1:11" ht="15.75" customHeight="1">
      <c r="A349" s="37"/>
      <c r="B349" s="37"/>
      <c r="D349" s="37"/>
      <c r="E349" s="34"/>
      <c r="F349" s="34"/>
      <c r="G349" s="34"/>
      <c r="H349" s="38"/>
      <c r="I349" s="38"/>
      <c r="J349" s="38"/>
      <c r="K349" s="38"/>
    </row>
    <row r="350" spans="1:11" ht="15.75" customHeight="1">
      <c r="A350" s="37"/>
      <c r="B350" s="37"/>
      <c r="D350" s="37"/>
      <c r="E350" s="34"/>
      <c r="F350" s="34"/>
      <c r="G350" s="34"/>
      <c r="H350" s="38"/>
      <c r="I350" s="38"/>
      <c r="J350" s="38"/>
      <c r="K350" s="38"/>
    </row>
    <row r="351" spans="1:11" ht="15.75" customHeight="1">
      <c r="A351" s="37"/>
      <c r="B351" s="37"/>
      <c r="D351" s="37"/>
      <c r="E351" s="34"/>
      <c r="F351" s="34"/>
      <c r="G351" s="34"/>
      <c r="H351" s="38"/>
      <c r="I351" s="38"/>
      <c r="J351" s="38"/>
      <c r="K351" s="38"/>
    </row>
    <row r="352" spans="1:11" ht="15.75" customHeight="1">
      <c r="A352" s="37"/>
      <c r="B352" s="37"/>
      <c r="D352" s="37"/>
      <c r="E352" s="34"/>
      <c r="F352" s="34"/>
      <c r="G352" s="34"/>
      <c r="H352" s="38"/>
      <c r="I352" s="38"/>
      <c r="J352" s="38"/>
      <c r="K352" s="38"/>
    </row>
    <row r="353" spans="1:11" ht="15.75" customHeight="1">
      <c r="A353" s="37"/>
      <c r="B353" s="37"/>
      <c r="D353" s="37"/>
      <c r="E353" s="34"/>
      <c r="F353" s="34"/>
      <c r="G353" s="34"/>
      <c r="H353" s="38"/>
      <c r="I353" s="38"/>
      <c r="J353" s="38"/>
      <c r="K353" s="38"/>
    </row>
    <row r="354" spans="1:11" ht="15.75" customHeight="1">
      <c r="A354" s="37"/>
      <c r="B354" s="37"/>
      <c r="D354" s="37"/>
      <c r="E354" s="34"/>
      <c r="F354" s="34"/>
      <c r="G354" s="34"/>
      <c r="H354" s="38"/>
      <c r="I354" s="38"/>
      <c r="J354" s="38"/>
      <c r="K354" s="38"/>
    </row>
    <row r="355" spans="1:11" ht="15.75" customHeight="1">
      <c r="A355" s="37"/>
      <c r="B355" s="37"/>
      <c r="D355" s="37"/>
      <c r="E355" s="34"/>
      <c r="F355" s="34"/>
      <c r="G355" s="34"/>
      <c r="H355" s="38"/>
      <c r="I355" s="38"/>
      <c r="J355" s="38"/>
      <c r="K355" s="38"/>
    </row>
    <row r="356" spans="1:11" ht="15.75" customHeight="1">
      <c r="A356" s="37"/>
      <c r="B356" s="37"/>
      <c r="D356" s="37"/>
      <c r="E356" s="34"/>
      <c r="F356" s="34"/>
      <c r="G356" s="34"/>
      <c r="H356" s="38"/>
      <c r="I356" s="38"/>
      <c r="J356" s="38"/>
      <c r="K356" s="38"/>
    </row>
    <row r="357" spans="1:11" ht="15.75" customHeight="1">
      <c r="A357" s="37"/>
      <c r="B357" s="37"/>
      <c r="D357" s="37"/>
      <c r="E357" s="34"/>
      <c r="F357" s="34"/>
      <c r="G357" s="34"/>
      <c r="H357" s="38"/>
      <c r="I357" s="38"/>
      <c r="J357" s="38"/>
      <c r="K357" s="38"/>
    </row>
    <row r="358" spans="1:11" ht="15.75" customHeight="1">
      <c r="A358" s="37"/>
      <c r="B358" s="37"/>
      <c r="D358" s="37"/>
      <c r="E358" s="34"/>
      <c r="F358" s="34"/>
      <c r="G358" s="34"/>
      <c r="H358" s="38"/>
      <c r="I358" s="38"/>
      <c r="J358" s="38"/>
      <c r="K358" s="38"/>
    </row>
    <row r="359" spans="1:11" ht="15.75" customHeight="1">
      <c r="A359" s="37"/>
      <c r="B359" s="37"/>
      <c r="D359" s="37"/>
      <c r="E359" s="34"/>
      <c r="F359" s="34"/>
      <c r="G359" s="34"/>
      <c r="H359" s="38"/>
      <c r="I359" s="38"/>
      <c r="J359" s="38"/>
      <c r="K359" s="38"/>
    </row>
    <row r="360" spans="1:11" ht="15.75" customHeight="1">
      <c r="A360" s="37"/>
      <c r="B360" s="37"/>
      <c r="D360" s="37"/>
      <c r="E360" s="34"/>
      <c r="F360" s="34"/>
      <c r="G360" s="34"/>
      <c r="H360" s="38"/>
      <c r="I360" s="38"/>
      <c r="J360" s="38"/>
      <c r="K360" s="38"/>
    </row>
    <row r="361" spans="1:11" ht="15.75" customHeight="1">
      <c r="A361" s="37"/>
      <c r="B361" s="37"/>
      <c r="D361" s="37"/>
      <c r="E361" s="34"/>
      <c r="F361" s="34"/>
      <c r="G361" s="34"/>
      <c r="H361" s="38"/>
      <c r="I361" s="38"/>
      <c r="J361" s="38"/>
      <c r="K361" s="38"/>
    </row>
    <row r="362" spans="1:11" ht="15.75" customHeight="1">
      <c r="A362" s="37"/>
      <c r="B362" s="37"/>
      <c r="D362" s="37"/>
      <c r="E362" s="34"/>
      <c r="F362" s="34"/>
      <c r="G362" s="34"/>
      <c r="H362" s="38"/>
      <c r="I362" s="38"/>
      <c r="J362" s="38"/>
      <c r="K362" s="38"/>
    </row>
    <row r="363" spans="1:11" ht="15.75" customHeight="1">
      <c r="A363" s="37"/>
      <c r="B363" s="37"/>
      <c r="D363" s="37"/>
      <c r="E363" s="34"/>
      <c r="F363" s="34"/>
      <c r="G363" s="34"/>
      <c r="H363" s="38"/>
      <c r="I363" s="38"/>
      <c r="J363" s="38"/>
      <c r="K363" s="38"/>
    </row>
    <row r="364" spans="1:11" ht="15.75" customHeight="1">
      <c r="A364" s="37"/>
      <c r="B364" s="37"/>
      <c r="D364" s="37"/>
      <c r="E364" s="34"/>
      <c r="F364" s="34"/>
      <c r="G364" s="34"/>
      <c r="H364" s="38"/>
      <c r="I364" s="38"/>
      <c r="J364" s="38"/>
      <c r="K364" s="38"/>
    </row>
    <row r="365" spans="1:11" ht="15.75" customHeight="1">
      <c r="A365" s="37"/>
      <c r="B365" s="37"/>
      <c r="D365" s="37"/>
      <c r="E365" s="34"/>
      <c r="F365" s="34"/>
      <c r="G365" s="34"/>
      <c r="H365" s="38"/>
      <c r="I365" s="38"/>
      <c r="J365" s="38"/>
      <c r="K365" s="38"/>
    </row>
    <row r="366" spans="1:11" ht="15.75" customHeight="1">
      <c r="A366" s="37"/>
      <c r="B366" s="37"/>
      <c r="D366" s="37"/>
      <c r="E366" s="34"/>
      <c r="F366" s="34"/>
      <c r="G366" s="34"/>
      <c r="H366" s="38"/>
      <c r="I366" s="38"/>
      <c r="J366" s="38"/>
      <c r="K366" s="38"/>
    </row>
    <row r="367" spans="1:11" ht="15.75" customHeight="1">
      <c r="A367" s="37"/>
      <c r="B367" s="37"/>
      <c r="D367" s="37"/>
      <c r="E367" s="34"/>
      <c r="F367" s="34"/>
      <c r="G367" s="34"/>
      <c r="H367" s="38"/>
      <c r="I367" s="38"/>
      <c r="J367" s="38"/>
      <c r="K367" s="38"/>
    </row>
    <row r="368" spans="1:11" ht="15.75" customHeight="1">
      <c r="A368" s="37"/>
      <c r="B368" s="37"/>
      <c r="D368" s="37"/>
      <c r="E368" s="34"/>
      <c r="F368" s="34"/>
      <c r="G368" s="34"/>
      <c r="H368" s="38"/>
      <c r="I368" s="38"/>
      <c r="J368" s="38"/>
      <c r="K368" s="38"/>
    </row>
    <row r="369" spans="1:11" ht="15.75" customHeight="1">
      <c r="A369" s="37"/>
      <c r="B369" s="37"/>
      <c r="D369" s="37"/>
      <c r="E369" s="34"/>
      <c r="F369" s="34"/>
      <c r="G369" s="34"/>
      <c r="H369" s="38"/>
      <c r="I369" s="38"/>
      <c r="J369" s="38"/>
      <c r="K369" s="38"/>
    </row>
    <row r="370" spans="1:11" ht="15.75" customHeight="1">
      <c r="A370" s="37"/>
      <c r="B370" s="37"/>
      <c r="D370" s="37"/>
      <c r="E370" s="34"/>
      <c r="F370" s="34"/>
      <c r="G370" s="34"/>
      <c r="H370" s="38"/>
      <c r="I370" s="38"/>
      <c r="J370" s="38"/>
      <c r="K370" s="38"/>
    </row>
    <row r="371" spans="1:11" ht="15.75" customHeight="1">
      <c r="A371" s="37"/>
      <c r="B371" s="37"/>
      <c r="D371" s="37"/>
      <c r="E371" s="34"/>
      <c r="F371" s="34"/>
      <c r="G371" s="34"/>
      <c r="H371" s="38"/>
      <c r="I371" s="38"/>
      <c r="J371" s="38"/>
      <c r="K371" s="38"/>
    </row>
    <row r="372" spans="1:11" ht="15.75" customHeight="1">
      <c r="A372" s="37"/>
      <c r="B372" s="37"/>
      <c r="D372" s="37"/>
      <c r="E372" s="34"/>
      <c r="F372" s="34"/>
      <c r="G372" s="34"/>
      <c r="H372" s="38"/>
      <c r="I372" s="38"/>
      <c r="J372" s="38"/>
      <c r="K372" s="38"/>
    </row>
    <row r="373" spans="1:11" ht="15.75" customHeight="1">
      <c r="A373" s="37"/>
      <c r="B373" s="37"/>
      <c r="D373" s="37"/>
      <c r="E373" s="34"/>
      <c r="F373" s="34"/>
      <c r="G373" s="34"/>
      <c r="H373" s="38"/>
      <c r="I373" s="38"/>
      <c r="J373" s="38"/>
      <c r="K373" s="38"/>
    </row>
    <row r="374" spans="1:11" ht="15.75" customHeight="1">
      <c r="A374" s="37"/>
      <c r="B374" s="37"/>
      <c r="D374" s="37"/>
      <c r="E374" s="34"/>
      <c r="F374" s="34"/>
      <c r="G374" s="34"/>
      <c r="H374" s="38"/>
      <c r="I374" s="38"/>
      <c r="J374" s="38"/>
      <c r="K374" s="38"/>
    </row>
    <row r="375" spans="1:11" ht="15.75" customHeight="1">
      <c r="A375" s="37"/>
      <c r="B375" s="37"/>
      <c r="D375" s="37"/>
      <c r="E375" s="34"/>
      <c r="F375" s="34"/>
      <c r="G375" s="34"/>
      <c r="H375" s="38"/>
      <c r="I375" s="38"/>
      <c r="J375" s="38"/>
      <c r="K375" s="38"/>
    </row>
    <row r="376" spans="1:11" ht="15.75" customHeight="1">
      <c r="A376" s="37"/>
      <c r="B376" s="37"/>
      <c r="D376" s="37"/>
      <c r="E376" s="34"/>
      <c r="F376" s="34"/>
      <c r="G376" s="34"/>
      <c r="H376" s="38"/>
      <c r="I376" s="38"/>
      <c r="J376" s="38"/>
      <c r="K376" s="38"/>
    </row>
    <row r="377" spans="1:11" ht="15.75" customHeight="1">
      <c r="A377" s="37"/>
      <c r="B377" s="37"/>
      <c r="D377" s="37"/>
      <c r="E377" s="34"/>
      <c r="F377" s="34"/>
      <c r="G377" s="34"/>
      <c r="H377" s="38"/>
      <c r="I377" s="38"/>
      <c r="J377" s="38"/>
      <c r="K377" s="38"/>
    </row>
    <row r="378" spans="1:11" ht="15.75" customHeight="1">
      <c r="A378" s="37"/>
      <c r="B378" s="37"/>
      <c r="D378" s="37"/>
      <c r="E378" s="34"/>
      <c r="F378" s="34"/>
      <c r="G378" s="34"/>
      <c r="H378" s="38"/>
      <c r="I378" s="38"/>
      <c r="J378" s="38"/>
      <c r="K378" s="38"/>
    </row>
    <row r="379" spans="1:11" ht="15.75" customHeight="1">
      <c r="A379" s="37"/>
      <c r="B379" s="37"/>
      <c r="D379" s="37"/>
      <c r="E379" s="34"/>
      <c r="F379" s="34"/>
      <c r="G379" s="34"/>
      <c r="H379" s="38"/>
      <c r="I379" s="38"/>
      <c r="J379" s="38"/>
      <c r="K379" s="38"/>
    </row>
    <row r="380" spans="1:11" ht="15.75" customHeight="1">
      <c r="A380" s="37"/>
      <c r="B380" s="37"/>
      <c r="D380" s="37"/>
      <c r="E380" s="34"/>
      <c r="F380" s="34"/>
      <c r="G380" s="34"/>
      <c r="H380" s="38"/>
      <c r="I380" s="38"/>
      <c r="J380" s="38"/>
      <c r="K380" s="38"/>
    </row>
    <row r="381" spans="1:11" ht="15.75" customHeight="1">
      <c r="A381" s="37"/>
      <c r="B381" s="37"/>
      <c r="D381" s="37"/>
      <c r="E381" s="34"/>
      <c r="F381" s="34"/>
      <c r="G381" s="34"/>
      <c r="H381" s="38"/>
      <c r="I381" s="38"/>
      <c r="J381" s="38"/>
      <c r="K381" s="38"/>
    </row>
    <row r="382" spans="1:11" ht="15.75" customHeight="1">
      <c r="A382" s="37"/>
      <c r="B382" s="37"/>
      <c r="D382" s="37"/>
      <c r="E382" s="34"/>
      <c r="F382" s="34"/>
      <c r="G382" s="34"/>
      <c r="H382" s="38"/>
      <c r="I382" s="38"/>
      <c r="J382" s="38"/>
      <c r="K382" s="38"/>
    </row>
    <row r="383" spans="1:11" ht="15.75" customHeight="1">
      <c r="A383" s="37"/>
      <c r="B383" s="37"/>
      <c r="D383" s="37"/>
      <c r="E383" s="34"/>
      <c r="F383" s="34"/>
      <c r="G383" s="34"/>
      <c r="H383" s="38"/>
      <c r="I383" s="38"/>
      <c r="J383" s="38"/>
      <c r="K383" s="38"/>
    </row>
    <row r="384" spans="1:11" ht="15.75" customHeight="1">
      <c r="A384" s="37"/>
      <c r="B384" s="37"/>
      <c r="D384" s="37"/>
      <c r="E384" s="34"/>
      <c r="F384" s="34"/>
      <c r="G384" s="34"/>
      <c r="H384" s="38"/>
      <c r="I384" s="38"/>
      <c r="J384" s="38"/>
      <c r="K384" s="38"/>
    </row>
    <row r="385" spans="1:11" ht="15.75" customHeight="1">
      <c r="A385" s="37"/>
      <c r="B385" s="37"/>
      <c r="D385" s="37"/>
      <c r="E385" s="34"/>
      <c r="F385" s="34"/>
      <c r="G385" s="34"/>
      <c r="H385" s="38"/>
      <c r="I385" s="38"/>
      <c r="J385" s="38"/>
      <c r="K385" s="38"/>
    </row>
    <row r="386" spans="1:11" ht="15.75" customHeight="1">
      <c r="A386" s="37"/>
      <c r="B386" s="37"/>
      <c r="D386" s="37"/>
      <c r="E386" s="34"/>
      <c r="F386" s="34"/>
      <c r="G386" s="34"/>
      <c r="H386" s="38"/>
      <c r="I386" s="38"/>
      <c r="J386" s="38"/>
      <c r="K386" s="38"/>
    </row>
    <row r="387" spans="1:11" ht="15.75" customHeight="1">
      <c r="A387" s="37"/>
      <c r="B387" s="37"/>
      <c r="D387" s="37"/>
      <c r="E387" s="34"/>
      <c r="F387" s="34"/>
      <c r="G387" s="34"/>
      <c r="H387" s="38"/>
      <c r="I387" s="38"/>
      <c r="J387" s="38"/>
      <c r="K387" s="38"/>
    </row>
    <row r="388" spans="1:11" ht="15.75" customHeight="1">
      <c r="A388" s="37"/>
      <c r="B388" s="37"/>
      <c r="D388" s="37"/>
      <c r="E388" s="34"/>
      <c r="F388" s="34"/>
      <c r="G388" s="34"/>
      <c r="H388" s="38"/>
      <c r="I388" s="38"/>
      <c r="J388" s="38"/>
      <c r="K388" s="38"/>
    </row>
    <row r="389" spans="1:11" ht="15.75" customHeight="1">
      <c r="A389" s="37"/>
      <c r="B389" s="37"/>
      <c r="D389" s="37"/>
      <c r="E389" s="34"/>
      <c r="F389" s="34"/>
      <c r="G389" s="34"/>
      <c r="H389" s="38"/>
      <c r="I389" s="38"/>
      <c r="J389" s="38"/>
      <c r="K389" s="38"/>
    </row>
    <row r="390" spans="1:11" ht="15.75" customHeight="1">
      <c r="A390" s="37"/>
      <c r="B390" s="37"/>
      <c r="D390" s="37"/>
      <c r="E390" s="34"/>
      <c r="F390" s="34"/>
      <c r="G390" s="34"/>
      <c r="H390" s="38"/>
      <c r="I390" s="38"/>
      <c r="J390" s="38"/>
      <c r="K390" s="38"/>
    </row>
    <row r="391" spans="1:11" ht="15.75" customHeight="1">
      <c r="A391" s="37"/>
      <c r="B391" s="37"/>
      <c r="D391" s="37"/>
      <c r="E391" s="34"/>
      <c r="F391" s="34"/>
      <c r="G391" s="34"/>
      <c r="H391" s="38"/>
      <c r="I391" s="38"/>
      <c r="J391" s="38"/>
      <c r="K391" s="38"/>
    </row>
    <row r="392" spans="1:11" ht="15.75" customHeight="1">
      <c r="A392" s="37"/>
      <c r="B392" s="37"/>
      <c r="D392" s="37"/>
      <c r="E392" s="34"/>
      <c r="F392" s="34"/>
      <c r="G392" s="34"/>
      <c r="H392" s="38"/>
      <c r="I392" s="38"/>
      <c r="J392" s="38"/>
      <c r="K392" s="38"/>
    </row>
    <row r="393" spans="1:11" ht="15.75" customHeight="1">
      <c r="A393" s="37"/>
      <c r="B393" s="37"/>
      <c r="D393" s="37"/>
      <c r="E393" s="34"/>
      <c r="F393" s="34"/>
      <c r="G393" s="34"/>
      <c r="H393" s="38"/>
      <c r="I393" s="38"/>
      <c r="J393" s="38"/>
      <c r="K393" s="38"/>
    </row>
    <row r="394" spans="1:11" ht="15.75" customHeight="1">
      <c r="A394" s="37"/>
      <c r="B394" s="37"/>
      <c r="D394" s="37"/>
      <c r="E394" s="34"/>
      <c r="F394" s="34"/>
      <c r="G394" s="34"/>
      <c r="H394" s="38"/>
      <c r="I394" s="38"/>
      <c r="J394" s="38"/>
      <c r="K394" s="38"/>
    </row>
    <row r="395" spans="1:11" ht="15.75" customHeight="1">
      <c r="A395" s="37"/>
      <c r="B395" s="37"/>
      <c r="D395" s="37"/>
      <c r="E395" s="34"/>
      <c r="F395" s="34"/>
      <c r="G395" s="34"/>
      <c r="H395" s="38"/>
      <c r="I395" s="38"/>
      <c r="J395" s="38"/>
      <c r="K395" s="38"/>
    </row>
    <row r="396" spans="1:11" ht="15.75" customHeight="1">
      <c r="A396" s="37"/>
      <c r="B396" s="37"/>
      <c r="D396" s="37"/>
      <c r="E396" s="34"/>
      <c r="F396" s="34"/>
      <c r="G396" s="34"/>
      <c r="H396" s="38"/>
      <c r="I396" s="38"/>
      <c r="J396" s="38"/>
      <c r="K396" s="38"/>
    </row>
    <row r="397" spans="1:11" ht="15.75" customHeight="1">
      <c r="A397" s="37"/>
      <c r="B397" s="37"/>
      <c r="D397" s="37"/>
      <c r="E397" s="34"/>
      <c r="F397" s="34"/>
      <c r="G397" s="34"/>
      <c r="H397" s="38"/>
      <c r="I397" s="38"/>
      <c r="J397" s="38"/>
      <c r="K397" s="38"/>
    </row>
    <row r="398" spans="1:11" ht="15.75" customHeight="1">
      <c r="A398" s="37"/>
      <c r="B398" s="37"/>
      <c r="D398" s="37"/>
      <c r="E398" s="34"/>
      <c r="F398" s="34"/>
      <c r="G398" s="34"/>
      <c r="H398" s="38"/>
      <c r="I398" s="38"/>
      <c r="J398" s="38"/>
      <c r="K398" s="38"/>
    </row>
    <row r="399" spans="1:11" ht="15.75" customHeight="1">
      <c r="A399" s="37"/>
      <c r="B399" s="37"/>
      <c r="D399" s="37"/>
      <c r="E399" s="34"/>
      <c r="F399" s="34"/>
      <c r="G399" s="34"/>
      <c r="H399" s="38"/>
      <c r="I399" s="38"/>
      <c r="J399" s="38"/>
      <c r="K399" s="38"/>
    </row>
    <row r="400" spans="1:11" ht="15.75" customHeight="1">
      <c r="A400" s="37"/>
      <c r="B400" s="37"/>
      <c r="D400" s="37"/>
      <c r="E400" s="34"/>
      <c r="F400" s="34"/>
      <c r="G400" s="34"/>
      <c r="H400" s="38"/>
      <c r="I400" s="38"/>
      <c r="J400" s="38"/>
      <c r="K400" s="38"/>
    </row>
    <row r="401" spans="1:11" ht="15.75" customHeight="1">
      <c r="A401" s="37"/>
      <c r="B401" s="37"/>
      <c r="D401" s="37"/>
      <c r="E401" s="34"/>
      <c r="F401" s="34"/>
      <c r="G401" s="34"/>
      <c r="H401" s="38"/>
      <c r="I401" s="38"/>
      <c r="J401" s="38"/>
      <c r="K401" s="38"/>
    </row>
    <row r="402" spans="1:11" ht="15.75" customHeight="1">
      <c r="A402" s="37"/>
      <c r="B402" s="37"/>
      <c r="D402" s="37"/>
      <c r="E402" s="34"/>
      <c r="F402" s="34"/>
      <c r="G402" s="34"/>
      <c r="H402" s="38"/>
      <c r="I402" s="38"/>
      <c r="J402" s="38"/>
      <c r="K402" s="38"/>
    </row>
    <row r="403" spans="1:11" ht="15.75" customHeight="1">
      <c r="A403" s="37"/>
      <c r="B403" s="37"/>
      <c r="D403" s="37"/>
      <c r="E403" s="34"/>
      <c r="F403" s="34"/>
      <c r="G403" s="34"/>
      <c r="H403" s="38"/>
      <c r="I403" s="38"/>
      <c r="J403" s="38"/>
      <c r="K403" s="38"/>
    </row>
    <row r="404" spans="1:11" ht="15.75" customHeight="1">
      <c r="A404" s="37"/>
      <c r="B404" s="37"/>
      <c r="D404" s="37"/>
      <c r="E404" s="34"/>
      <c r="F404" s="34"/>
      <c r="G404" s="34"/>
      <c r="H404" s="38"/>
      <c r="I404" s="38"/>
      <c r="J404" s="38"/>
      <c r="K404" s="38"/>
    </row>
    <row r="405" spans="1:11" ht="15.75" customHeight="1">
      <c r="A405" s="37"/>
      <c r="B405" s="37"/>
      <c r="D405" s="37"/>
      <c r="E405" s="34"/>
      <c r="F405" s="34"/>
      <c r="G405" s="34"/>
      <c r="H405" s="38"/>
      <c r="I405" s="38"/>
      <c r="J405" s="38"/>
      <c r="K405" s="38"/>
    </row>
    <row r="406" spans="1:11" ht="15.75" customHeight="1">
      <c r="A406" s="37"/>
      <c r="B406" s="37"/>
      <c r="D406" s="37"/>
      <c r="E406" s="34"/>
      <c r="F406" s="34"/>
      <c r="G406" s="34"/>
      <c r="H406" s="38"/>
      <c r="I406" s="38"/>
      <c r="J406" s="38"/>
      <c r="K406" s="38"/>
    </row>
    <row r="407" spans="1:11" ht="15.75" customHeight="1">
      <c r="A407" s="37"/>
      <c r="B407" s="37"/>
      <c r="D407" s="37"/>
      <c r="E407" s="34"/>
      <c r="F407" s="34"/>
      <c r="G407" s="34"/>
      <c r="H407" s="38"/>
      <c r="I407" s="38"/>
      <c r="J407" s="38"/>
      <c r="K407" s="38"/>
    </row>
    <row r="408" spans="1:11" ht="15.75" customHeight="1">
      <c r="A408" s="37"/>
      <c r="B408" s="37"/>
      <c r="D408" s="37"/>
      <c r="E408" s="34"/>
      <c r="F408" s="34"/>
      <c r="G408" s="34"/>
      <c r="H408" s="38"/>
      <c r="I408" s="38"/>
      <c r="J408" s="38"/>
      <c r="K408" s="38"/>
    </row>
    <row r="409" spans="1:11" ht="15.75" customHeight="1">
      <c r="A409" s="37"/>
      <c r="B409" s="37"/>
      <c r="D409" s="37"/>
      <c r="E409" s="34"/>
      <c r="F409" s="34"/>
      <c r="G409" s="34"/>
      <c r="H409" s="38"/>
      <c r="I409" s="38"/>
      <c r="J409" s="38"/>
      <c r="K409" s="38"/>
    </row>
    <row r="410" spans="1:11" ht="15.75" customHeight="1">
      <c r="A410" s="37"/>
      <c r="B410" s="37"/>
      <c r="D410" s="37"/>
      <c r="E410" s="34"/>
      <c r="F410" s="34"/>
      <c r="G410" s="34"/>
      <c r="H410" s="38"/>
      <c r="I410" s="38"/>
      <c r="J410" s="38"/>
      <c r="K410" s="38"/>
    </row>
    <row r="411" spans="1:11" ht="15.75" customHeight="1">
      <c r="A411" s="37"/>
      <c r="B411" s="37"/>
      <c r="D411" s="37"/>
      <c r="E411" s="34"/>
      <c r="F411" s="34"/>
      <c r="G411" s="34"/>
      <c r="H411" s="38"/>
      <c r="I411" s="38"/>
      <c r="J411" s="38"/>
      <c r="K411" s="38"/>
    </row>
    <row r="412" spans="1:11" ht="15.75" customHeight="1">
      <c r="A412" s="37"/>
      <c r="B412" s="37"/>
      <c r="D412" s="37"/>
      <c r="E412" s="34"/>
      <c r="F412" s="34"/>
      <c r="G412" s="34"/>
      <c r="H412" s="38"/>
      <c r="I412" s="38"/>
      <c r="J412" s="38"/>
      <c r="K412" s="38"/>
    </row>
    <row r="413" spans="1:11" ht="15.75" customHeight="1">
      <c r="A413" s="37"/>
      <c r="B413" s="37"/>
      <c r="D413" s="37"/>
      <c r="E413" s="34"/>
      <c r="F413" s="34"/>
      <c r="G413" s="34"/>
      <c r="H413" s="38"/>
      <c r="I413" s="38"/>
      <c r="J413" s="38"/>
      <c r="K413" s="38"/>
    </row>
    <row r="414" spans="1:11" ht="15.75" customHeight="1">
      <c r="A414" s="37"/>
      <c r="B414" s="37"/>
      <c r="D414" s="37"/>
      <c r="E414" s="34"/>
      <c r="F414" s="34"/>
      <c r="G414" s="34"/>
      <c r="H414" s="38"/>
      <c r="I414" s="38"/>
      <c r="J414" s="38"/>
      <c r="K414" s="38"/>
    </row>
    <row r="415" spans="1:11" ht="15.75" customHeight="1">
      <c r="A415" s="37"/>
      <c r="B415" s="37"/>
      <c r="D415" s="37"/>
      <c r="E415" s="34"/>
      <c r="F415" s="34"/>
      <c r="G415" s="34"/>
      <c r="H415" s="38"/>
      <c r="I415" s="38"/>
      <c r="J415" s="38"/>
      <c r="K415" s="38"/>
    </row>
    <row r="416" spans="1:11" ht="15.75" customHeight="1">
      <c r="A416" s="37"/>
      <c r="B416" s="37"/>
      <c r="D416" s="37"/>
      <c r="E416" s="34"/>
      <c r="F416" s="34"/>
      <c r="G416" s="34"/>
      <c r="H416" s="38"/>
      <c r="I416" s="38"/>
      <c r="J416" s="38"/>
      <c r="K416" s="38"/>
    </row>
    <row r="417" spans="1:11" ht="15.75" customHeight="1">
      <c r="A417" s="37"/>
      <c r="B417" s="37"/>
      <c r="D417" s="37"/>
      <c r="E417" s="34"/>
      <c r="F417" s="34"/>
      <c r="G417" s="34"/>
      <c r="H417" s="38"/>
      <c r="I417" s="38"/>
      <c r="J417" s="38"/>
      <c r="K417" s="38"/>
    </row>
    <row r="418" spans="1:11" ht="15.75" customHeight="1">
      <c r="A418" s="37"/>
      <c r="B418" s="37"/>
      <c r="D418" s="37"/>
      <c r="E418" s="34"/>
      <c r="F418" s="34"/>
      <c r="G418" s="34"/>
      <c r="H418" s="38"/>
      <c r="I418" s="38"/>
      <c r="J418" s="38"/>
      <c r="K418" s="38"/>
    </row>
    <row r="419" spans="1:11" ht="15.75" customHeight="1">
      <c r="A419" s="37"/>
      <c r="B419" s="37"/>
      <c r="D419" s="37"/>
      <c r="E419" s="34"/>
      <c r="F419" s="34"/>
      <c r="G419" s="34"/>
      <c r="H419" s="38"/>
      <c r="I419" s="38"/>
      <c r="J419" s="38"/>
      <c r="K419" s="38"/>
    </row>
    <row r="420" spans="1:11" ht="15.75" customHeight="1">
      <c r="A420" s="37"/>
      <c r="B420" s="37"/>
      <c r="D420" s="37"/>
      <c r="E420" s="34"/>
      <c r="F420" s="34"/>
      <c r="G420" s="34"/>
      <c r="H420" s="38"/>
      <c r="I420" s="38"/>
      <c r="J420" s="38"/>
      <c r="K420" s="38"/>
    </row>
    <row r="421" spans="1:11" ht="15.75" customHeight="1">
      <c r="A421" s="37"/>
      <c r="B421" s="37"/>
      <c r="D421" s="37"/>
      <c r="E421" s="34"/>
      <c r="F421" s="34"/>
      <c r="G421" s="34"/>
      <c r="H421" s="38"/>
      <c r="I421" s="38"/>
      <c r="J421" s="38"/>
      <c r="K421" s="38"/>
    </row>
    <row r="422" spans="1:11" ht="15.75" customHeight="1">
      <c r="A422" s="37"/>
      <c r="B422" s="37"/>
      <c r="D422" s="37"/>
      <c r="E422" s="34"/>
      <c r="F422" s="34"/>
      <c r="G422" s="34"/>
      <c r="H422" s="38"/>
      <c r="I422" s="38"/>
      <c r="J422" s="38"/>
      <c r="K422" s="38"/>
    </row>
    <row r="423" spans="1:11" ht="15.75" customHeight="1">
      <c r="A423" s="37"/>
      <c r="B423" s="37"/>
      <c r="D423" s="37"/>
      <c r="E423" s="34"/>
      <c r="F423" s="34"/>
      <c r="G423" s="34"/>
      <c r="H423" s="38"/>
      <c r="I423" s="38"/>
      <c r="J423" s="38"/>
      <c r="K423" s="38"/>
    </row>
    <row r="424" spans="1:11" ht="15.75" customHeight="1">
      <c r="A424" s="37"/>
      <c r="B424" s="37"/>
      <c r="D424" s="37"/>
      <c r="E424" s="34"/>
      <c r="F424" s="34"/>
      <c r="G424" s="34"/>
      <c r="H424" s="38"/>
      <c r="I424" s="38"/>
      <c r="J424" s="38"/>
      <c r="K424" s="38"/>
    </row>
    <row r="425" spans="1:11" ht="15.75" customHeight="1">
      <c r="A425" s="37"/>
      <c r="B425" s="37"/>
      <c r="D425" s="37"/>
      <c r="E425" s="34"/>
      <c r="F425" s="34"/>
      <c r="G425" s="34"/>
      <c r="H425" s="38"/>
      <c r="I425" s="38"/>
      <c r="J425" s="38"/>
      <c r="K425" s="38"/>
    </row>
    <row r="426" spans="1:11" ht="15.75" customHeight="1">
      <c r="A426" s="37"/>
      <c r="B426" s="37"/>
      <c r="D426" s="37"/>
      <c r="E426" s="34"/>
      <c r="F426" s="34"/>
      <c r="G426" s="34"/>
      <c r="H426" s="38"/>
      <c r="I426" s="38"/>
      <c r="J426" s="38"/>
      <c r="K426" s="38"/>
    </row>
    <row r="427" spans="1:11" ht="15.75" customHeight="1">
      <c r="A427" s="37"/>
      <c r="B427" s="37"/>
      <c r="D427" s="37"/>
      <c r="E427" s="34"/>
      <c r="F427" s="34"/>
      <c r="G427" s="34"/>
      <c r="H427" s="38"/>
      <c r="I427" s="38"/>
      <c r="J427" s="38"/>
      <c r="K427" s="38"/>
    </row>
    <row r="428" spans="1:11" ht="15.75" customHeight="1">
      <c r="A428" s="37"/>
      <c r="B428" s="37"/>
      <c r="D428" s="37"/>
      <c r="E428" s="34"/>
      <c r="F428" s="34"/>
      <c r="G428" s="34"/>
      <c r="H428" s="38"/>
      <c r="I428" s="38"/>
      <c r="J428" s="38"/>
      <c r="K428" s="38"/>
    </row>
    <row r="429" spans="1:11" ht="15.75" customHeight="1">
      <c r="A429" s="37"/>
      <c r="B429" s="37"/>
      <c r="D429" s="37"/>
      <c r="E429" s="34"/>
      <c r="F429" s="34"/>
      <c r="G429" s="34"/>
      <c r="H429" s="38"/>
      <c r="I429" s="38"/>
      <c r="J429" s="38"/>
      <c r="K429" s="38"/>
    </row>
    <row r="430" spans="1:11" ht="15.75" customHeight="1">
      <c r="A430" s="37"/>
      <c r="B430" s="37"/>
      <c r="D430" s="37"/>
      <c r="E430" s="34"/>
      <c r="F430" s="34"/>
      <c r="G430" s="34"/>
      <c r="H430" s="38"/>
      <c r="I430" s="38"/>
      <c r="J430" s="38"/>
      <c r="K430" s="38"/>
    </row>
    <row r="431" spans="1:11" ht="15.75" customHeight="1">
      <c r="A431" s="37"/>
      <c r="B431" s="37"/>
      <c r="D431" s="37"/>
      <c r="E431" s="34"/>
      <c r="F431" s="34"/>
      <c r="G431" s="34"/>
      <c r="H431" s="38"/>
      <c r="I431" s="38"/>
      <c r="J431" s="38"/>
      <c r="K431" s="38"/>
    </row>
    <row r="432" spans="1:11" ht="15.75" customHeight="1">
      <c r="A432" s="37"/>
      <c r="B432" s="37"/>
      <c r="D432" s="37"/>
      <c r="E432" s="34"/>
      <c r="F432" s="34"/>
      <c r="G432" s="34"/>
      <c r="H432" s="38"/>
      <c r="I432" s="38"/>
      <c r="J432" s="38"/>
      <c r="K432" s="38"/>
    </row>
    <row r="433" spans="1:11" ht="15.75" customHeight="1">
      <c r="A433" s="37"/>
      <c r="B433" s="37"/>
      <c r="D433" s="37"/>
      <c r="E433" s="34"/>
      <c r="F433" s="34"/>
      <c r="G433" s="34"/>
      <c r="H433" s="38"/>
      <c r="I433" s="38"/>
      <c r="J433" s="38"/>
      <c r="K433" s="38"/>
    </row>
    <row r="434" spans="1:11" ht="15.75" customHeight="1">
      <c r="A434" s="37"/>
      <c r="B434" s="37"/>
      <c r="D434" s="37"/>
      <c r="E434" s="34"/>
      <c r="F434" s="34"/>
      <c r="G434" s="34"/>
      <c r="H434" s="38"/>
      <c r="I434" s="38"/>
      <c r="J434" s="38"/>
      <c r="K434" s="38"/>
    </row>
    <row r="435" spans="1:11" ht="15.75" customHeight="1">
      <c r="A435" s="37"/>
      <c r="B435" s="37"/>
      <c r="D435" s="37"/>
      <c r="E435" s="34"/>
      <c r="F435" s="34"/>
      <c r="G435" s="34"/>
      <c r="H435" s="38"/>
      <c r="I435" s="38"/>
      <c r="J435" s="38"/>
      <c r="K435" s="38"/>
    </row>
    <row r="436" spans="1:11" ht="15.75" customHeight="1">
      <c r="A436" s="37"/>
      <c r="B436" s="37"/>
      <c r="D436" s="37"/>
      <c r="E436" s="34"/>
      <c r="F436" s="34"/>
      <c r="G436" s="34"/>
      <c r="H436" s="38"/>
      <c r="I436" s="38"/>
      <c r="J436" s="38"/>
      <c r="K436" s="38"/>
    </row>
    <row r="437" spans="1:11" ht="15.75" customHeight="1">
      <c r="A437" s="37"/>
      <c r="B437" s="37"/>
      <c r="D437" s="37"/>
      <c r="E437" s="34"/>
      <c r="F437" s="34"/>
      <c r="G437" s="34"/>
      <c r="H437" s="38"/>
      <c r="I437" s="38"/>
      <c r="J437" s="38"/>
      <c r="K437" s="38"/>
    </row>
    <row r="438" spans="1:11" ht="15.75" customHeight="1">
      <c r="A438" s="37"/>
      <c r="B438" s="37"/>
      <c r="D438" s="37"/>
      <c r="E438" s="34"/>
      <c r="F438" s="34"/>
      <c r="G438" s="34"/>
      <c r="H438" s="38"/>
      <c r="I438" s="38"/>
      <c r="J438" s="38"/>
      <c r="K438" s="38"/>
    </row>
    <row r="439" spans="1:11" ht="15.75" customHeight="1">
      <c r="A439" s="37"/>
      <c r="B439" s="37"/>
      <c r="D439" s="37"/>
      <c r="E439" s="34"/>
      <c r="F439" s="34"/>
      <c r="G439" s="34"/>
      <c r="H439" s="38"/>
      <c r="I439" s="38"/>
      <c r="J439" s="38"/>
      <c r="K439" s="38"/>
    </row>
    <row r="440" spans="1:11" ht="15.75" customHeight="1">
      <c r="A440" s="37"/>
      <c r="B440" s="37"/>
      <c r="D440" s="37"/>
      <c r="E440" s="34"/>
      <c r="F440" s="34"/>
      <c r="G440" s="34"/>
      <c r="H440" s="38"/>
      <c r="I440" s="38"/>
      <c r="J440" s="38"/>
      <c r="K440" s="38"/>
    </row>
    <row r="441" spans="1:11" ht="15.75" customHeight="1">
      <c r="A441" s="37"/>
      <c r="B441" s="37"/>
      <c r="D441" s="37"/>
      <c r="E441" s="34"/>
      <c r="F441" s="34"/>
      <c r="G441" s="34"/>
      <c r="H441" s="38"/>
      <c r="I441" s="38"/>
      <c r="J441" s="38"/>
      <c r="K441" s="38"/>
    </row>
    <row r="442" spans="1:11" ht="15.75" customHeight="1">
      <c r="A442" s="37"/>
      <c r="B442" s="37"/>
      <c r="D442" s="37"/>
      <c r="E442" s="34"/>
      <c r="F442" s="34"/>
      <c r="G442" s="34"/>
      <c r="H442" s="38"/>
      <c r="I442" s="38"/>
      <c r="J442" s="38"/>
      <c r="K442" s="38"/>
    </row>
    <row r="443" spans="1:11" ht="15.75" customHeight="1">
      <c r="A443" s="37"/>
      <c r="B443" s="37"/>
      <c r="D443" s="37"/>
      <c r="E443" s="34"/>
      <c r="F443" s="34"/>
      <c r="G443" s="34"/>
      <c r="H443" s="38"/>
      <c r="I443" s="38"/>
      <c r="J443" s="38"/>
      <c r="K443" s="38"/>
    </row>
    <row r="444" spans="1:11" ht="15.75" customHeight="1">
      <c r="A444" s="37"/>
      <c r="B444" s="37"/>
      <c r="D444" s="37"/>
      <c r="E444" s="34"/>
      <c r="F444" s="34"/>
      <c r="G444" s="34"/>
      <c r="H444" s="38"/>
      <c r="I444" s="38"/>
      <c r="J444" s="38"/>
      <c r="K444" s="38"/>
    </row>
    <row r="445" spans="1:11" ht="15.75" customHeight="1">
      <c r="A445" s="37"/>
      <c r="B445" s="37"/>
      <c r="D445" s="37"/>
      <c r="E445" s="34"/>
      <c r="F445" s="34"/>
      <c r="G445" s="34"/>
      <c r="H445" s="38"/>
      <c r="I445" s="38"/>
      <c r="J445" s="38"/>
      <c r="K445" s="38"/>
    </row>
    <row r="446" spans="1:11" ht="15.75" customHeight="1">
      <c r="A446" s="37"/>
      <c r="B446" s="37"/>
      <c r="D446" s="37"/>
      <c r="E446" s="34"/>
      <c r="F446" s="34"/>
      <c r="G446" s="34"/>
      <c r="H446" s="38"/>
      <c r="I446" s="38"/>
      <c r="J446" s="38"/>
      <c r="K446" s="38"/>
    </row>
    <row r="447" spans="1:11" ht="15.75" customHeight="1">
      <c r="A447" s="37"/>
      <c r="B447" s="37"/>
      <c r="D447" s="37"/>
      <c r="E447" s="34"/>
      <c r="F447" s="34"/>
      <c r="G447" s="34"/>
      <c r="H447" s="38"/>
      <c r="I447" s="38"/>
      <c r="J447" s="38"/>
      <c r="K447" s="38"/>
    </row>
    <row r="448" spans="1:11" ht="15.75" customHeight="1">
      <c r="A448" s="37"/>
      <c r="B448" s="37"/>
      <c r="D448" s="37"/>
      <c r="E448" s="34"/>
      <c r="F448" s="34"/>
      <c r="G448" s="34"/>
      <c r="H448" s="38"/>
      <c r="I448" s="38"/>
      <c r="J448" s="38"/>
      <c r="K448" s="38"/>
    </row>
    <row r="449" spans="1:11" ht="15.75" customHeight="1">
      <c r="A449" s="37"/>
      <c r="B449" s="37"/>
      <c r="D449" s="37"/>
      <c r="E449" s="34"/>
      <c r="F449" s="34"/>
      <c r="G449" s="34"/>
      <c r="H449" s="38"/>
      <c r="I449" s="38"/>
      <c r="J449" s="38"/>
      <c r="K449" s="38"/>
    </row>
    <row r="450" spans="1:11" ht="15.75" customHeight="1">
      <c r="A450" s="37"/>
      <c r="B450" s="37"/>
      <c r="D450" s="37"/>
      <c r="E450" s="34"/>
      <c r="F450" s="34"/>
      <c r="G450" s="34"/>
      <c r="H450" s="38"/>
      <c r="I450" s="38"/>
      <c r="J450" s="38"/>
      <c r="K450" s="38"/>
    </row>
    <row r="451" spans="1:11" ht="15.75" customHeight="1">
      <c r="A451" s="37"/>
      <c r="B451" s="37"/>
      <c r="D451" s="37"/>
      <c r="E451" s="34"/>
      <c r="F451" s="34"/>
      <c r="G451" s="34"/>
      <c r="H451" s="38"/>
      <c r="I451" s="38"/>
      <c r="J451" s="38"/>
      <c r="K451" s="38"/>
    </row>
    <row r="452" spans="1:11" ht="15.75" customHeight="1">
      <c r="A452" s="37"/>
      <c r="B452" s="37"/>
      <c r="D452" s="37"/>
      <c r="E452" s="34"/>
      <c r="F452" s="34"/>
      <c r="G452" s="34"/>
      <c r="H452" s="38"/>
      <c r="I452" s="38"/>
      <c r="J452" s="38"/>
      <c r="K452" s="38"/>
    </row>
    <row r="453" spans="1:11" ht="15.75" customHeight="1">
      <c r="A453" s="37"/>
      <c r="B453" s="37"/>
      <c r="D453" s="37"/>
      <c r="E453" s="34"/>
      <c r="F453" s="34"/>
      <c r="G453" s="34"/>
      <c r="H453" s="38"/>
      <c r="I453" s="38"/>
      <c r="J453" s="38"/>
      <c r="K453" s="38"/>
    </row>
    <row r="454" spans="1:11" ht="15.75" customHeight="1">
      <c r="A454" s="37"/>
      <c r="B454" s="37"/>
      <c r="D454" s="37"/>
      <c r="E454" s="34"/>
      <c r="F454" s="34"/>
      <c r="G454" s="34"/>
      <c r="H454" s="38"/>
      <c r="I454" s="38"/>
      <c r="J454" s="38"/>
      <c r="K454" s="38"/>
    </row>
    <row r="455" spans="1:11" ht="15.75" customHeight="1">
      <c r="A455" s="37"/>
      <c r="B455" s="37"/>
      <c r="D455" s="37"/>
      <c r="E455" s="34"/>
      <c r="F455" s="34"/>
      <c r="G455" s="34"/>
      <c r="H455" s="38"/>
      <c r="I455" s="38"/>
      <c r="J455" s="38"/>
      <c r="K455" s="38"/>
    </row>
    <row r="456" spans="1:11" ht="15.75" customHeight="1">
      <c r="A456" s="37"/>
      <c r="B456" s="37"/>
      <c r="D456" s="37"/>
      <c r="E456" s="34"/>
      <c r="F456" s="34"/>
      <c r="G456" s="34"/>
      <c r="H456" s="38"/>
      <c r="I456" s="38"/>
      <c r="J456" s="38"/>
      <c r="K456" s="38"/>
    </row>
    <row r="457" spans="1:11" ht="15.75" customHeight="1">
      <c r="A457" s="37"/>
      <c r="B457" s="37"/>
      <c r="D457" s="37"/>
      <c r="E457" s="34"/>
      <c r="F457" s="34"/>
      <c r="G457" s="34"/>
      <c r="H457" s="38"/>
      <c r="I457" s="38"/>
      <c r="J457" s="38"/>
      <c r="K457" s="38"/>
    </row>
    <row r="458" spans="1:11" ht="15.75" customHeight="1">
      <c r="A458" s="37"/>
      <c r="B458" s="37"/>
      <c r="D458" s="37"/>
      <c r="E458" s="34"/>
      <c r="F458" s="34"/>
      <c r="G458" s="34"/>
      <c r="H458" s="38"/>
      <c r="I458" s="38"/>
      <c r="J458" s="38"/>
      <c r="K458" s="38"/>
    </row>
    <row r="459" spans="1:11" ht="15.75" customHeight="1">
      <c r="A459" s="37"/>
      <c r="B459" s="37"/>
      <c r="D459" s="37"/>
      <c r="E459" s="34"/>
      <c r="F459" s="34"/>
      <c r="G459" s="34"/>
      <c r="H459" s="38"/>
      <c r="I459" s="38"/>
      <c r="J459" s="38"/>
      <c r="K459" s="38"/>
    </row>
    <row r="460" spans="1:11" ht="15.75" customHeight="1">
      <c r="A460" s="37"/>
      <c r="B460" s="37"/>
      <c r="D460" s="37"/>
      <c r="E460" s="34"/>
      <c r="F460" s="34"/>
      <c r="G460" s="34"/>
      <c r="H460" s="38"/>
      <c r="I460" s="38"/>
      <c r="J460" s="38"/>
      <c r="K460" s="38"/>
    </row>
    <row r="461" spans="1:11" ht="15.75" customHeight="1">
      <c r="A461" s="37"/>
      <c r="B461" s="37"/>
      <c r="D461" s="37"/>
      <c r="E461" s="34"/>
      <c r="F461" s="34"/>
      <c r="G461" s="34"/>
      <c r="H461" s="38"/>
      <c r="I461" s="38"/>
      <c r="J461" s="38"/>
      <c r="K461" s="38"/>
    </row>
    <row r="462" spans="1:11" ht="15.75" customHeight="1">
      <c r="A462" s="37"/>
      <c r="B462" s="37"/>
      <c r="D462" s="37"/>
      <c r="E462" s="34"/>
      <c r="F462" s="34"/>
      <c r="G462" s="34"/>
      <c r="H462" s="38"/>
      <c r="I462" s="38"/>
      <c r="J462" s="38"/>
      <c r="K462" s="38"/>
    </row>
    <row r="463" spans="1:11" ht="15.75" customHeight="1">
      <c r="A463" s="37"/>
      <c r="B463" s="37"/>
      <c r="D463" s="37"/>
      <c r="E463" s="34"/>
      <c r="F463" s="34"/>
      <c r="G463" s="34"/>
      <c r="H463" s="38"/>
      <c r="I463" s="38"/>
      <c r="J463" s="38"/>
      <c r="K463" s="38"/>
    </row>
    <row r="464" spans="1:11" ht="15.75" customHeight="1">
      <c r="A464" s="37"/>
      <c r="B464" s="37"/>
      <c r="D464" s="37"/>
      <c r="E464" s="34"/>
      <c r="F464" s="34"/>
      <c r="G464" s="34"/>
      <c r="H464" s="38"/>
      <c r="I464" s="38"/>
      <c r="J464" s="38"/>
      <c r="K464" s="38"/>
    </row>
    <row r="465" spans="1:11" ht="15.75" customHeight="1">
      <c r="A465" s="37"/>
      <c r="B465" s="37"/>
      <c r="D465" s="37"/>
      <c r="E465" s="34"/>
      <c r="F465" s="34"/>
      <c r="G465" s="34"/>
      <c r="H465" s="38"/>
      <c r="I465" s="38"/>
      <c r="J465" s="38"/>
      <c r="K465" s="38"/>
    </row>
    <row r="466" spans="1:11" ht="15.75" customHeight="1">
      <c r="A466" s="37"/>
      <c r="B466" s="37"/>
      <c r="D466" s="37"/>
      <c r="E466" s="34"/>
      <c r="F466" s="34"/>
      <c r="G466" s="34"/>
      <c r="H466" s="38"/>
      <c r="I466" s="38"/>
      <c r="J466" s="38"/>
      <c r="K466" s="38"/>
    </row>
    <row r="467" spans="1:11" ht="15.75" customHeight="1">
      <c r="A467" s="37"/>
      <c r="B467" s="37"/>
      <c r="D467" s="37"/>
      <c r="E467" s="34"/>
      <c r="F467" s="34"/>
      <c r="G467" s="34"/>
      <c r="H467" s="38"/>
      <c r="I467" s="38"/>
      <c r="J467" s="38"/>
      <c r="K467" s="38"/>
    </row>
    <row r="468" spans="1:11" ht="15.75" customHeight="1">
      <c r="A468" s="37"/>
      <c r="B468" s="37"/>
      <c r="D468" s="37"/>
      <c r="E468" s="34"/>
      <c r="F468" s="34"/>
      <c r="G468" s="34"/>
      <c r="H468" s="38"/>
      <c r="I468" s="38"/>
      <c r="J468" s="38"/>
      <c r="K468" s="38"/>
    </row>
    <row r="469" spans="1:11" ht="15.75" customHeight="1">
      <c r="A469" s="37"/>
      <c r="B469" s="37"/>
      <c r="D469" s="37"/>
      <c r="E469" s="34"/>
      <c r="F469" s="34"/>
      <c r="G469" s="34"/>
      <c r="H469" s="38"/>
      <c r="I469" s="38"/>
      <c r="J469" s="38"/>
      <c r="K469" s="38"/>
    </row>
    <row r="470" spans="1:11" ht="15.75" customHeight="1">
      <c r="A470" s="37"/>
      <c r="B470" s="37"/>
      <c r="D470" s="37"/>
      <c r="E470" s="34"/>
      <c r="F470" s="34"/>
      <c r="G470" s="34"/>
      <c r="H470" s="38"/>
      <c r="I470" s="38"/>
      <c r="J470" s="38"/>
      <c r="K470" s="38"/>
    </row>
    <row r="471" spans="1:11" ht="15.75" customHeight="1">
      <c r="A471" s="37"/>
      <c r="B471" s="37"/>
      <c r="D471" s="37"/>
      <c r="E471" s="34"/>
      <c r="F471" s="34"/>
      <c r="G471" s="34"/>
      <c r="H471" s="38"/>
      <c r="I471" s="38"/>
      <c r="J471" s="38"/>
      <c r="K471" s="38"/>
    </row>
    <row r="472" spans="1:11" ht="15.75" customHeight="1">
      <c r="A472" s="37"/>
      <c r="B472" s="37"/>
      <c r="D472" s="37"/>
      <c r="E472" s="34"/>
      <c r="F472" s="34"/>
      <c r="G472" s="34"/>
      <c r="H472" s="38"/>
      <c r="I472" s="38"/>
      <c r="J472" s="38"/>
      <c r="K472" s="38"/>
    </row>
    <row r="473" spans="1:11" ht="15.75" customHeight="1">
      <c r="A473" s="37"/>
      <c r="B473" s="37"/>
      <c r="D473" s="37"/>
      <c r="E473" s="34"/>
      <c r="F473" s="34"/>
      <c r="G473" s="34"/>
      <c r="H473" s="38"/>
      <c r="I473" s="38"/>
      <c r="J473" s="38"/>
      <c r="K473" s="38"/>
    </row>
    <row r="474" spans="1:11" ht="15.75" customHeight="1">
      <c r="A474" s="37"/>
      <c r="B474" s="37"/>
      <c r="D474" s="37"/>
      <c r="E474" s="34"/>
      <c r="F474" s="34"/>
      <c r="G474" s="34"/>
      <c r="H474" s="38"/>
      <c r="I474" s="38"/>
      <c r="J474" s="38"/>
      <c r="K474" s="38"/>
    </row>
    <row r="475" spans="1:11" ht="15.75" customHeight="1">
      <c r="A475" s="37"/>
      <c r="B475" s="37"/>
      <c r="D475" s="37"/>
      <c r="E475" s="34"/>
      <c r="F475" s="34"/>
      <c r="G475" s="34"/>
      <c r="H475" s="38"/>
      <c r="I475" s="38"/>
      <c r="J475" s="38"/>
      <c r="K475" s="38"/>
    </row>
    <row r="476" spans="1:11" ht="15.75" customHeight="1">
      <c r="A476" s="37"/>
      <c r="B476" s="37"/>
      <c r="D476" s="37"/>
      <c r="E476" s="34"/>
      <c r="F476" s="34"/>
      <c r="G476" s="34"/>
      <c r="H476" s="38"/>
      <c r="I476" s="38"/>
      <c r="J476" s="38"/>
      <c r="K476" s="38"/>
    </row>
    <row r="477" spans="1:11" ht="15.75" customHeight="1">
      <c r="A477" s="37"/>
      <c r="B477" s="37"/>
      <c r="D477" s="37"/>
      <c r="E477" s="34"/>
      <c r="F477" s="34"/>
      <c r="G477" s="34"/>
      <c r="H477" s="38"/>
      <c r="I477" s="38"/>
      <c r="J477" s="38"/>
      <c r="K477" s="38"/>
    </row>
    <row r="478" spans="1:11" ht="15.75" customHeight="1">
      <c r="A478" s="37"/>
      <c r="B478" s="37"/>
      <c r="D478" s="37"/>
      <c r="E478" s="34"/>
      <c r="F478" s="34"/>
      <c r="G478" s="34"/>
      <c r="H478" s="38"/>
      <c r="I478" s="38"/>
      <c r="J478" s="38"/>
      <c r="K478" s="38"/>
    </row>
    <row r="479" spans="1:11" ht="15.75" customHeight="1">
      <c r="A479" s="37"/>
      <c r="B479" s="37"/>
      <c r="D479" s="37"/>
      <c r="E479" s="34"/>
      <c r="F479" s="34"/>
      <c r="G479" s="34"/>
      <c r="H479" s="38"/>
      <c r="I479" s="38"/>
      <c r="J479" s="38"/>
      <c r="K479" s="38"/>
    </row>
    <row r="480" spans="1:11" ht="15.75" customHeight="1">
      <c r="A480" s="37"/>
      <c r="B480" s="37"/>
      <c r="D480" s="37"/>
      <c r="E480" s="34"/>
      <c r="F480" s="34"/>
      <c r="G480" s="34"/>
      <c r="H480" s="38"/>
      <c r="I480" s="38"/>
      <c r="J480" s="38"/>
      <c r="K480" s="38"/>
    </row>
    <row r="481" spans="1:11" ht="15.75" customHeight="1">
      <c r="A481" s="37"/>
      <c r="B481" s="37"/>
      <c r="D481" s="37"/>
      <c r="E481" s="34"/>
      <c r="F481" s="34"/>
      <c r="G481" s="34"/>
      <c r="H481" s="38"/>
      <c r="I481" s="38"/>
      <c r="J481" s="38"/>
      <c r="K481" s="38"/>
    </row>
    <row r="482" spans="1:11" ht="15.75" customHeight="1">
      <c r="A482" s="37"/>
      <c r="B482" s="37"/>
      <c r="D482" s="37"/>
      <c r="E482" s="34"/>
      <c r="F482" s="34"/>
      <c r="G482" s="34"/>
      <c r="H482" s="38"/>
      <c r="I482" s="38"/>
      <c r="J482" s="38"/>
      <c r="K482" s="38"/>
    </row>
    <row r="483" spans="1:11" ht="15.75" customHeight="1">
      <c r="A483" s="37"/>
      <c r="B483" s="37"/>
      <c r="D483" s="37"/>
      <c r="E483" s="34"/>
      <c r="F483" s="34"/>
      <c r="G483" s="34"/>
      <c r="H483" s="38"/>
      <c r="I483" s="38"/>
      <c r="J483" s="38"/>
      <c r="K483" s="38"/>
    </row>
    <row r="484" spans="1:11" ht="15.75" customHeight="1">
      <c r="A484" s="37"/>
      <c r="B484" s="37"/>
      <c r="D484" s="37"/>
      <c r="E484" s="34"/>
      <c r="F484" s="34"/>
      <c r="G484" s="34"/>
      <c r="H484" s="38"/>
      <c r="I484" s="38"/>
      <c r="J484" s="38"/>
      <c r="K484" s="38"/>
    </row>
    <row r="485" spans="1:11" ht="15.75" customHeight="1">
      <c r="A485" s="37"/>
      <c r="B485" s="37"/>
      <c r="D485" s="37"/>
      <c r="E485" s="34"/>
      <c r="F485" s="34"/>
      <c r="G485" s="34"/>
      <c r="H485" s="38"/>
      <c r="I485" s="38"/>
      <c r="J485" s="38"/>
      <c r="K485" s="38"/>
    </row>
    <row r="486" spans="1:11" ht="15.75" customHeight="1">
      <c r="A486" s="37"/>
      <c r="B486" s="37"/>
      <c r="D486" s="37"/>
      <c r="E486" s="34"/>
      <c r="F486" s="34"/>
      <c r="G486" s="34"/>
      <c r="H486" s="38"/>
      <c r="I486" s="38"/>
      <c r="J486" s="38"/>
      <c r="K486" s="38"/>
    </row>
    <row r="487" spans="1:11" ht="15.75" customHeight="1">
      <c r="A487" s="37"/>
      <c r="B487" s="37"/>
      <c r="D487" s="37"/>
      <c r="E487" s="34"/>
      <c r="F487" s="34"/>
      <c r="G487" s="34"/>
      <c r="H487" s="38"/>
      <c r="I487" s="38"/>
      <c r="J487" s="38"/>
      <c r="K487" s="38"/>
    </row>
    <row r="488" spans="1:11" ht="15.75" customHeight="1">
      <c r="A488" s="37"/>
      <c r="B488" s="37"/>
      <c r="D488" s="37"/>
      <c r="E488" s="34"/>
      <c r="F488" s="34"/>
      <c r="G488" s="34"/>
      <c r="H488" s="38"/>
      <c r="I488" s="38"/>
      <c r="J488" s="38"/>
      <c r="K488" s="38"/>
    </row>
    <row r="489" spans="1:11" ht="15.75" customHeight="1">
      <c r="A489" s="37"/>
      <c r="B489" s="37"/>
      <c r="D489" s="37"/>
      <c r="E489" s="34"/>
      <c r="F489" s="34"/>
      <c r="G489" s="34"/>
      <c r="H489" s="38"/>
      <c r="I489" s="38"/>
      <c r="J489" s="38"/>
      <c r="K489" s="38"/>
    </row>
    <row r="490" spans="1:11" ht="15.75" customHeight="1">
      <c r="A490" s="37"/>
      <c r="B490" s="37"/>
      <c r="D490" s="37"/>
      <c r="E490" s="34"/>
      <c r="F490" s="34"/>
      <c r="G490" s="34"/>
      <c r="H490" s="38"/>
      <c r="I490" s="38"/>
      <c r="J490" s="38"/>
      <c r="K490" s="38"/>
    </row>
    <row r="491" spans="1:11" ht="15.75" customHeight="1">
      <c r="A491" s="37"/>
      <c r="B491" s="37"/>
      <c r="D491" s="37"/>
      <c r="E491" s="34"/>
      <c r="F491" s="34"/>
      <c r="G491" s="34"/>
      <c r="H491" s="38"/>
      <c r="I491" s="38"/>
      <c r="J491" s="38"/>
      <c r="K491" s="38"/>
    </row>
    <row r="492" spans="1:11" ht="15.75" customHeight="1">
      <c r="A492" s="37"/>
      <c r="B492" s="37"/>
      <c r="D492" s="37"/>
      <c r="E492" s="34"/>
      <c r="F492" s="34"/>
      <c r="G492" s="34"/>
      <c r="H492" s="38"/>
      <c r="I492" s="38"/>
      <c r="J492" s="38"/>
      <c r="K492" s="38"/>
    </row>
    <row r="493" spans="1:11" ht="15.75" customHeight="1">
      <c r="A493" s="37"/>
      <c r="B493" s="37"/>
      <c r="D493" s="37"/>
      <c r="E493" s="34"/>
      <c r="F493" s="34"/>
      <c r="G493" s="34"/>
      <c r="H493" s="38"/>
      <c r="I493" s="38"/>
      <c r="J493" s="38"/>
      <c r="K493" s="38"/>
    </row>
    <row r="494" spans="1:11" ht="15.75" customHeight="1">
      <c r="A494" s="37"/>
      <c r="B494" s="37"/>
      <c r="D494" s="37"/>
      <c r="E494" s="34"/>
      <c r="F494" s="34"/>
      <c r="G494" s="34"/>
      <c r="H494" s="38"/>
      <c r="I494" s="38"/>
      <c r="J494" s="38"/>
      <c r="K494" s="38"/>
    </row>
    <row r="495" spans="1:11" ht="15.75" customHeight="1">
      <c r="A495" s="37"/>
      <c r="B495" s="37"/>
      <c r="D495" s="37"/>
      <c r="E495" s="34"/>
      <c r="F495" s="34"/>
      <c r="G495" s="34"/>
      <c r="H495" s="38"/>
      <c r="I495" s="38"/>
      <c r="J495" s="38"/>
      <c r="K495" s="38"/>
    </row>
    <row r="496" spans="1:11" ht="15.75" customHeight="1">
      <c r="A496" s="37"/>
      <c r="B496" s="37"/>
      <c r="D496" s="37"/>
      <c r="E496" s="34"/>
      <c r="F496" s="34"/>
      <c r="G496" s="34"/>
      <c r="H496" s="38"/>
      <c r="I496" s="38"/>
      <c r="J496" s="38"/>
      <c r="K496" s="38"/>
    </row>
    <row r="497" spans="1:11" ht="15.75" customHeight="1">
      <c r="A497" s="37"/>
      <c r="B497" s="37"/>
      <c r="D497" s="37"/>
      <c r="E497" s="34"/>
      <c r="F497" s="34"/>
      <c r="G497" s="34"/>
      <c r="H497" s="38"/>
      <c r="I497" s="38"/>
      <c r="J497" s="38"/>
      <c r="K497" s="38"/>
    </row>
    <row r="498" spans="1:11" ht="15.75" customHeight="1">
      <c r="A498" s="37"/>
      <c r="B498" s="37"/>
      <c r="D498" s="37"/>
      <c r="E498" s="34"/>
      <c r="F498" s="34"/>
      <c r="G498" s="34"/>
      <c r="H498" s="38"/>
      <c r="I498" s="38"/>
      <c r="J498" s="38"/>
      <c r="K498" s="38"/>
    </row>
    <row r="499" spans="1:11" ht="15.75" customHeight="1">
      <c r="A499" s="37"/>
      <c r="B499" s="37"/>
      <c r="D499" s="37"/>
      <c r="E499" s="34"/>
      <c r="F499" s="34"/>
      <c r="G499" s="34"/>
      <c r="H499" s="38"/>
      <c r="I499" s="38"/>
      <c r="J499" s="38"/>
      <c r="K499" s="38"/>
    </row>
    <row r="500" spans="1:11" ht="15.75" customHeight="1">
      <c r="A500" s="37"/>
      <c r="B500" s="37"/>
      <c r="D500" s="37"/>
      <c r="E500" s="34"/>
      <c r="F500" s="34"/>
      <c r="G500" s="34"/>
      <c r="H500" s="38"/>
      <c r="I500" s="38"/>
      <c r="J500" s="38"/>
      <c r="K500" s="38"/>
    </row>
    <row r="501" spans="1:11" ht="15.75" customHeight="1">
      <c r="A501" s="37"/>
      <c r="B501" s="37"/>
      <c r="D501" s="37"/>
      <c r="E501" s="34"/>
      <c r="F501" s="34"/>
      <c r="G501" s="34"/>
      <c r="H501" s="38"/>
      <c r="I501" s="38"/>
      <c r="J501" s="38"/>
      <c r="K501" s="38"/>
    </row>
    <row r="502" spans="1:11" ht="15.75" customHeight="1">
      <c r="A502" s="37"/>
      <c r="B502" s="37"/>
      <c r="D502" s="37"/>
      <c r="E502" s="34"/>
      <c r="F502" s="34"/>
      <c r="G502" s="34"/>
      <c r="H502" s="38"/>
      <c r="I502" s="38"/>
      <c r="J502" s="38"/>
      <c r="K502" s="38"/>
    </row>
    <row r="503" spans="1:11" ht="15.75" customHeight="1">
      <c r="A503" s="37"/>
      <c r="B503" s="37"/>
      <c r="D503" s="37"/>
      <c r="E503" s="34"/>
      <c r="F503" s="34"/>
      <c r="G503" s="34"/>
      <c r="H503" s="38"/>
      <c r="I503" s="38"/>
      <c r="J503" s="38"/>
      <c r="K503" s="38"/>
    </row>
    <row r="504" spans="1:11" ht="15.75" customHeight="1">
      <c r="A504" s="37"/>
      <c r="B504" s="37"/>
      <c r="D504" s="37"/>
      <c r="E504" s="34"/>
      <c r="F504" s="34"/>
      <c r="G504" s="34"/>
      <c r="H504" s="38"/>
      <c r="I504" s="38"/>
      <c r="J504" s="38"/>
      <c r="K504" s="38"/>
    </row>
    <row r="505" spans="1:11" ht="15.75" customHeight="1">
      <c r="A505" s="37"/>
      <c r="B505" s="37"/>
      <c r="D505" s="37"/>
      <c r="E505" s="34"/>
      <c r="F505" s="34"/>
      <c r="G505" s="34"/>
      <c r="H505" s="38"/>
      <c r="I505" s="38"/>
      <c r="J505" s="38"/>
      <c r="K505" s="38"/>
    </row>
    <row r="506" spans="1:11" ht="15.75" customHeight="1">
      <c r="A506" s="37"/>
      <c r="B506" s="37"/>
      <c r="D506" s="37"/>
      <c r="E506" s="34"/>
      <c r="F506" s="34"/>
      <c r="G506" s="34"/>
      <c r="H506" s="38"/>
      <c r="I506" s="38"/>
      <c r="J506" s="38"/>
      <c r="K506" s="38"/>
    </row>
    <row r="507" spans="1:11" ht="15.75" customHeight="1">
      <c r="A507" s="37"/>
      <c r="B507" s="37"/>
      <c r="D507" s="37"/>
      <c r="E507" s="34"/>
      <c r="F507" s="34"/>
      <c r="G507" s="34"/>
      <c r="H507" s="38"/>
      <c r="I507" s="38"/>
      <c r="J507" s="38"/>
      <c r="K507" s="38"/>
    </row>
    <row r="508" spans="1:11" ht="15.75" customHeight="1">
      <c r="A508" s="37"/>
      <c r="B508" s="37"/>
      <c r="D508" s="37"/>
      <c r="E508" s="34"/>
      <c r="F508" s="34"/>
      <c r="G508" s="34"/>
      <c r="H508" s="38"/>
      <c r="I508" s="38"/>
      <c r="J508" s="38"/>
      <c r="K508" s="38"/>
    </row>
    <row r="509" spans="1:11" ht="15.75" customHeight="1">
      <c r="A509" s="37"/>
      <c r="B509" s="37"/>
      <c r="D509" s="37"/>
      <c r="E509" s="34"/>
      <c r="F509" s="34"/>
      <c r="G509" s="34"/>
      <c r="H509" s="38"/>
      <c r="I509" s="38"/>
      <c r="J509" s="38"/>
      <c r="K509" s="38"/>
    </row>
    <row r="510" spans="1:11" ht="15.75" customHeight="1">
      <c r="A510" s="37"/>
      <c r="B510" s="37"/>
      <c r="D510" s="37"/>
      <c r="E510" s="34"/>
      <c r="F510" s="34"/>
      <c r="G510" s="34"/>
      <c r="H510" s="38"/>
      <c r="I510" s="38"/>
      <c r="J510" s="38"/>
      <c r="K510" s="38"/>
    </row>
    <row r="511" spans="1:11" ht="15.75" customHeight="1">
      <c r="A511" s="37"/>
      <c r="B511" s="37"/>
      <c r="D511" s="37"/>
      <c r="E511" s="34"/>
      <c r="F511" s="34"/>
      <c r="G511" s="34"/>
      <c r="H511" s="38"/>
      <c r="I511" s="38"/>
      <c r="J511" s="38"/>
      <c r="K511" s="38"/>
    </row>
    <row r="512" spans="1:11" ht="15.75" customHeight="1">
      <c r="A512" s="37"/>
      <c r="B512" s="37"/>
      <c r="D512" s="37"/>
      <c r="E512" s="34"/>
      <c r="F512" s="34"/>
      <c r="G512" s="34"/>
      <c r="H512" s="38"/>
      <c r="I512" s="38"/>
      <c r="J512" s="38"/>
      <c r="K512" s="38"/>
    </row>
    <row r="513" spans="1:11" ht="15.75" customHeight="1">
      <c r="A513" s="37"/>
      <c r="B513" s="37"/>
      <c r="D513" s="37"/>
      <c r="E513" s="34"/>
      <c r="F513" s="34"/>
      <c r="G513" s="34"/>
      <c r="H513" s="38"/>
      <c r="I513" s="38"/>
      <c r="J513" s="38"/>
      <c r="K513" s="38"/>
    </row>
    <row r="514" spans="1:11" ht="15.75" customHeight="1">
      <c r="A514" s="37"/>
      <c r="B514" s="37"/>
      <c r="D514" s="37"/>
      <c r="E514" s="34"/>
      <c r="F514" s="34"/>
      <c r="G514" s="34"/>
      <c r="H514" s="38"/>
      <c r="I514" s="38"/>
      <c r="J514" s="38"/>
      <c r="K514" s="38"/>
    </row>
    <row r="515" spans="1:11" ht="15.75" customHeight="1">
      <c r="A515" s="37"/>
      <c r="B515" s="37"/>
      <c r="D515" s="37"/>
      <c r="E515" s="34"/>
      <c r="F515" s="34"/>
      <c r="G515" s="34"/>
      <c r="H515" s="38"/>
      <c r="I515" s="38"/>
      <c r="J515" s="38"/>
      <c r="K515" s="38"/>
    </row>
    <row r="516" spans="1:11" ht="15.75" customHeight="1">
      <c r="A516" s="37"/>
      <c r="B516" s="37"/>
      <c r="D516" s="37"/>
      <c r="E516" s="34"/>
      <c r="F516" s="34"/>
      <c r="G516" s="34"/>
      <c r="H516" s="38"/>
      <c r="I516" s="38"/>
      <c r="J516" s="38"/>
      <c r="K516" s="38"/>
    </row>
    <row r="517" spans="1:11" ht="15.75" customHeight="1">
      <c r="A517" s="37"/>
      <c r="B517" s="37"/>
      <c r="D517" s="37"/>
      <c r="E517" s="34"/>
      <c r="F517" s="34"/>
      <c r="G517" s="34"/>
      <c r="H517" s="38"/>
      <c r="I517" s="38"/>
      <c r="J517" s="38"/>
      <c r="K517" s="38"/>
    </row>
    <row r="518" spans="1:11" ht="15.75" customHeight="1">
      <c r="A518" s="37"/>
      <c r="B518" s="37"/>
      <c r="D518" s="37"/>
      <c r="E518" s="34"/>
      <c r="F518" s="34"/>
      <c r="G518" s="34"/>
      <c r="H518" s="38"/>
      <c r="I518" s="38"/>
      <c r="J518" s="38"/>
      <c r="K518" s="38"/>
    </row>
    <row r="519" spans="1:11" ht="15.75" customHeight="1">
      <c r="A519" s="37"/>
      <c r="B519" s="37"/>
      <c r="D519" s="37"/>
      <c r="E519" s="34"/>
      <c r="F519" s="34"/>
      <c r="G519" s="34"/>
      <c r="H519" s="38"/>
      <c r="I519" s="38"/>
      <c r="J519" s="38"/>
      <c r="K519" s="38"/>
    </row>
    <row r="520" spans="1:11" ht="15.75" customHeight="1">
      <c r="A520" s="37"/>
      <c r="B520" s="37"/>
      <c r="D520" s="37"/>
      <c r="E520" s="34"/>
      <c r="F520" s="34"/>
      <c r="G520" s="34"/>
      <c r="H520" s="38"/>
      <c r="I520" s="38"/>
      <c r="J520" s="38"/>
      <c r="K520" s="38"/>
    </row>
    <row r="521" spans="1:11" ht="15.75" customHeight="1">
      <c r="A521" s="37"/>
      <c r="B521" s="37"/>
      <c r="D521" s="37"/>
      <c r="E521" s="34"/>
      <c r="F521" s="34"/>
      <c r="G521" s="34"/>
      <c r="H521" s="38"/>
      <c r="I521" s="38"/>
      <c r="J521" s="38"/>
      <c r="K521" s="38"/>
    </row>
    <row r="522" spans="1:11" ht="15.75" customHeight="1">
      <c r="A522" s="37"/>
      <c r="B522" s="37"/>
      <c r="D522" s="37"/>
      <c r="E522" s="34"/>
      <c r="F522" s="34"/>
      <c r="G522" s="34"/>
      <c r="H522" s="38"/>
      <c r="I522" s="38"/>
      <c r="J522" s="38"/>
      <c r="K522" s="38"/>
    </row>
    <row r="523" spans="1:11" ht="15.75" customHeight="1">
      <c r="A523" s="37"/>
      <c r="B523" s="37"/>
      <c r="D523" s="37"/>
      <c r="E523" s="34"/>
      <c r="F523" s="34"/>
      <c r="G523" s="34"/>
      <c r="H523" s="38"/>
      <c r="I523" s="38"/>
      <c r="J523" s="38"/>
      <c r="K523" s="38"/>
    </row>
    <row r="524" spans="1:11" ht="15.75" customHeight="1">
      <c r="A524" s="37"/>
      <c r="B524" s="37"/>
      <c r="D524" s="37"/>
      <c r="E524" s="34"/>
      <c r="F524" s="34"/>
      <c r="G524" s="34"/>
      <c r="H524" s="38"/>
      <c r="I524" s="38"/>
      <c r="J524" s="38"/>
      <c r="K524" s="38"/>
    </row>
    <row r="525" spans="1:11" ht="15.75" customHeight="1">
      <c r="A525" s="37"/>
      <c r="B525" s="37"/>
      <c r="D525" s="37"/>
      <c r="E525" s="34"/>
      <c r="F525" s="34"/>
      <c r="G525" s="34"/>
      <c r="H525" s="38"/>
      <c r="I525" s="38"/>
      <c r="J525" s="38"/>
      <c r="K525" s="38"/>
    </row>
    <row r="526" spans="1:11" ht="15.75" customHeight="1">
      <c r="A526" s="37"/>
      <c r="B526" s="37"/>
      <c r="D526" s="37"/>
      <c r="E526" s="34"/>
      <c r="F526" s="34"/>
      <c r="G526" s="34"/>
      <c r="H526" s="38"/>
      <c r="I526" s="38"/>
      <c r="J526" s="38"/>
      <c r="K526" s="38"/>
    </row>
    <row r="527" spans="1:11" ht="15.75" customHeight="1">
      <c r="A527" s="37"/>
      <c r="B527" s="37"/>
      <c r="D527" s="37"/>
      <c r="E527" s="34"/>
      <c r="F527" s="34"/>
      <c r="G527" s="34"/>
      <c r="H527" s="38"/>
      <c r="I527" s="38"/>
      <c r="J527" s="38"/>
      <c r="K527" s="38"/>
    </row>
    <row r="528" spans="1:11" ht="15.75" customHeight="1">
      <c r="A528" s="37"/>
      <c r="B528" s="37"/>
      <c r="D528" s="37"/>
      <c r="E528" s="34"/>
      <c r="F528" s="34"/>
      <c r="G528" s="34"/>
      <c r="H528" s="38"/>
      <c r="I528" s="38"/>
      <c r="J528" s="38"/>
      <c r="K528" s="38"/>
    </row>
    <row r="529" spans="1:11" ht="15.75" customHeight="1">
      <c r="A529" s="37"/>
      <c r="B529" s="37"/>
      <c r="D529" s="37"/>
      <c r="E529" s="34"/>
      <c r="F529" s="34"/>
      <c r="G529" s="34"/>
      <c r="H529" s="38"/>
      <c r="I529" s="38"/>
      <c r="J529" s="38"/>
      <c r="K529" s="38"/>
    </row>
    <row r="530" spans="1:11" ht="15.75" customHeight="1">
      <c r="A530" s="37"/>
      <c r="B530" s="37"/>
      <c r="D530" s="37"/>
      <c r="E530" s="34"/>
      <c r="F530" s="34"/>
      <c r="G530" s="34"/>
      <c r="H530" s="38"/>
      <c r="I530" s="38"/>
      <c r="J530" s="38"/>
      <c r="K530" s="38"/>
    </row>
    <row r="531" spans="1:11" ht="15.75" customHeight="1">
      <c r="A531" s="37"/>
      <c r="B531" s="37"/>
      <c r="D531" s="37"/>
      <c r="E531" s="34"/>
      <c r="F531" s="34"/>
      <c r="G531" s="34"/>
      <c r="H531" s="38"/>
      <c r="I531" s="38"/>
      <c r="J531" s="38"/>
      <c r="K531" s="38"/>
    </row>
    <row r="532" spans="1:11" ht="15.75" customHeight="1">
      <c r="A532" s="37"/>
      <c r="B532" s="37"/>
      <c r="D532" s="37"/>
      <c r="E532" s="34"/>
      <c r="F532" s="34"/>
      <c r="G532" s="34"/>
      <c r="H532" s="38"/>
      <c r="I532" s="38"/>
      <c r="J532" s="38"/>
      <c r="K532" s="38"/>
    </row>
    <row r="533" spans="1:11" ht="15.75" customHeight="1">
      <c r="A533" s="37"/>
      <c r="B533" s="37"/>
      <c r="D533" s="37"/>
      <c r="E533" s="34"/>
      <c r="F533" s="34"/>
      <c r="G533" s="34"/>
      <c r="H533" s="38"/>
      <c r="I533" s="38"/>
      <c r="J533" s="38"/>
      <c r="K533" s="38"/>
    </row>
    <row r="534" spans="1:11" ht="15.75" customHeight="1">
      <c r="A534" s="37"/>
      <c r="B534" s="37"/>
      <c r="D534" s="37"/>
      <c r="E534" s="34"/>
      <c r="F534" s="34"/>
      <c r="G534" s="34"/>
      <c r="H534" s="38"/>
      <c r="I534" s="38"/>
      <c r="J534" s="38"/>
      <c r="K534" s="38"/>
    </row>
    <row r="535" spans="1:11" ht="15.75" customHeight="1">
      <c r="A535" s="37"/>
      <c r="B535" s="37"/>
      <c r="D535" s="37"/>
      <c r="E535" s="34"/>
      <c r="F535" s="34"/>
      <c r="G535" s="34"/>
      <c r="H535" s="38"/>
      <c r="I535" s="38"/>
      <c r="J535" s="38"/>
      <c r="K535" s="38"/>
    </row>
    <row r="536" spans="1:11" ht="15.75" customHeight="1">
      <c r="A536" s="37"/>
      <c r="B536" s="37"/>
      <c r="D536" s="37"/>
      <c r="E536" s="34"/>
      <c r="F536" s="34"/>
      <c r="G536" s="34"/>
      <c r="H536" s="38"/>
      <c r="I536" s="38"/>
      <c r="J536" s="38"/>
      <c r="K536" s="38"/>
    </row>
    <row r="537" spans="1:11" ht="15.75" customHeight="1">
      <c r="A537" s="37"/>
      <c r="B537" s="37"/>
      <c r="D537" s="37"/>
      <c r="E537" s="34"/>
      <c r="F537" s="34"/>
      <c r="G537" s="34"/>
      <c r="H537" s="38"/>
      <c r="I537" s="38"/>
      <c r="J537" s="38"/>
      <c r="K537" s="38"/>
    </row>
    <row r="538" spans="1:11" ht="15.75" customHeight="1">
      <c r="A538" s="37"/>
      <c r="B538" s="37"/>
      <c r="D538" s="37"/>
      <c r="E538" s="34"/>
      <c r="F538" s="34"/>
      <c r="G538" s="34"/>
      <c r="H538" s="38"/>
      <c r="I538" s="38"/>
      <c r="J538" s="38"/>
      <c r="K538" s="38"/>
    </row>
    <row r="539" spans="1:11" ht="15.75" customHeight="1">
      <c r="A539" s="37"/>
      <c r="B539" s="37"/>
      <c r="D539" s="37"/>
      <c r="E539" s="34"/>
      <c r="F539" s="34"/>
      <c r="G539" s="34"/>
      <c r="H539" s="38"/>
      <c r="I539" s="38"/>
      <c r="J539" s="38"/>
      <c r="K539" s="38"/>
    </row>
    <row r="540" spans="1:11" ht="15.75" customHeight="1">
      <c r="A540" s="37"/>
      <c r="B540" s="37"/>
      <c r="D540" s="37"/>
      <c r="E540" s="34"/>
      <c r="F540" s="34"/>
      <c r="G540" s="34"/>
      <c r="H540" s="38"/>
      <c r="I540" s="38"/>
      <c r="J540" s="38"/>
      <c r="K540" s="38"/>
    </row>
    <row r="541" spans="1:11" ht="15.75" customHeight="1">
      <c r="A541" s="37"/>
      <c r="B541" s="37"/>
      <c r="D541" s="37"/>
      <c r="E541" s="34"/>
      <c r="F541" s="34"/>
      <c r="G541" s="34"/>
      <c r="H541" s="38"/>
      <c r="I541" s="38"/>
      <c r="J541" s="38"/>
      <c r="K541" s="38"/>
    </row>
    <row r="542" spans="1:11" ht="15.75" customHeight="1">
      <c r="A542" s="37"/>
      <c r="B542" s="37"/>
      <c r="D542" s="37"/>
      <c r="E542" s="34"/>
      <c r="F542" s="34"/>
      <c r="G542" s="34"/>
      <c r="H542" s="38"/>
      <c r="I542" s="38"/>
      <c r="J542" s="38"/>
      <c r="K542" s="38"/>
    </row>
    <row r="543" spans="1:11" ht="15.75" customHeight="1">
      <c r="A543" s="37"/>
      <c r="B543" s="37"/>
      <c r="D543" s="37"/>
      <c r="E543" s="34"/>
      <c r="F543" s="34"/>
      <c r="G543" s="34"/>
      <c r="H543" s="38"/>
      <c r="I543" s="38"/>
      <c r="J543" s="38"/>
      <c r="K543" s="38"/>
    </row>
    <row r="544" spans="1:11" ht="15.75" customHeight="1">
      <c r="A544" s="37"/>
      <c r="B544" s="37"/>
      <c r="D544" s="37"/>
      <c r="E544" s="34"/>
      <c r="F544" s="34"/>
      <c r="G544" s="34"/>
      <c r="H544" s="38"/>
      <c r="I544" s="38"/>
      <c r="J544" s="38"/>
      <c r="K544" s="38"/>
    </row>
    <row r="545" spans="1:11" ht="15.75" customHeight="1">
      <c r="A545" s="37"/>
      <c r="B545" s="37"/>
      <c r="D545" s="37"/>
      <c r="E545" s="34"/>
      <c r="F545" s="34"/>
      <c r="G545" s="34"/>
      <c r="H545" s="38"/>
      <c r="I545" s="38"/>
      <c r="J545" s="38"/>
      <c r="K545" s="38"/>
    </row>
    <row r="546" spans="1:11" ht="15.75" customHeight="1">
      <c r="A546" s="37"/>
      <c r="B546" s="37"/>
      <c r="D546" s="37"/>
      <c r="E546" s="34"/>
      <c r="F546" s="34"/>
      <c r="G546" s="34"/>
      <c r="H546" s="38"/>
      <c r="I546" s="38"/>
      <c r="J546" s="38"/>
      <c r="K546" s="38"/>
    </row>
    <row r="547" spans="1:11" ht="15.75" customHeight="1">
      <c r="A547" s="37"/>
      <c r="B547" s="37"/>
      <c r="D547" s="37"/>
      <c r="E547" s="34"/>
      <c r="F547" s="34"/>
      <c r="G547" s="34"/>
      <c r="H547" s="38"/>
      <c r="I547" s="38"/>
      <c r="J547" s="38"/>
      <c r="K547" s="38"/>
    </row>
    <row r="548" spans="1:11" ht="15.75" customHeight="1">
      <c r="A548" s="37"/>
      <c r="B548" s="37"/>
      <c r="D548" s="37"/>
      <c r="E548" s="34"/>
      <c r="F548" s="34"/>
      <c r="G548" s="34"/>
      <c r="H548" s="38"/>
      <c r="I548" s="38"/>
      <c r="J548" s="38"/>
      <c r="K548" s="38"/>
    </row>
    <row r="549" spans="1:11" ht="15.75" customHeight="1">
      <c r="A549" s="37"/>
      <c r="B549" s="37"/>
      <c r="D549" s="37"/>
      <c r="E549" s="34"/>
      <c r="F549" s="34"/>
      <c r="G549" s="34"/>
      <c r="H549" s="38"/>
      <c r="I549" s="38"/>
      <c r="J549" s="38"/>
      <c r="K549" s="38"/>
    </row>
    <row r="550" spans="1:11" ht="15.75" customHeight="1">
      <c r="A550" s="37"/>
      <c r="B550" s="37"/>
      <c r="D550" s="37"/>
      <c r="E550" s="34"/>
      <c r="F550" s="34"/>
      <c r="G550" s="34"/>
      <c r="H550" s="38"/>
      <c r="I550" s="38"/>
      <c r="J550" s="38"/>
      <c r="K550" s="38"/>
    </row>
    <row r="551" spans="1:11" ht="15.75" customHeight="1">
      <c r="A551" s="37"/>
      <c r="B551" s="37"/>
      <c r="D551" s="37"/>
      <c r="E551" s="34"/>
      <c r="F551" s="34"/>
      <c r="G551" s="34"/>
      <c r="H551" s="38"/>
      <c r="I551" s="38"/>
      <c r="J551" s="38"/>
      <c r="K551" s="38"/>
    </row>
    <row r="552" spans="1:11" ht="15.75" customHeight="1">
      <c r="A552" s="37"/>
      <c r="B552" s="37"/>
      <c r="D552" s="37"/>
      <c r="E552" s="34"/>
      <c r="F552" s="34"/>
      <c r="G552" s="34"/>
      <c r="H552" s="38"/>
      <c r="I552" s="38"/>
      <c r="J552" s="38"/>
      <c r="K552" s="38"/>
    </row>
    <row r="553" spans="1:11" ht="15.75" customHeight="1">
      <c r="A553" s="37"/>
      <c r="B553" s="37"/>
      <c r="D553" s="37"/>
      <c r="E553" s="34"/>
      <c r="F553" s="34"/>
      <c r="G553" s="34"/>
      <c r="H553" s="38"/>
      <c r="I553" s="38"/>
      <c r="J553" s="38"/>
      <c r="K553" s="38"/>
    </row>
    <row r="554" spans="1:11" ht="15.75" customHeight="1">
      <c r="A554" s="37"/>
      <c r="B554" s="37"/>
      <c r="D554" s="37"/>
      <c r="E554" s="34"/>
      <c r="F554" s="34"/>
      <c r="G554" s="34"/>
      <c r="H554" s="38"/>
      <c r="I554" s="38"/>
      <c r="J554" s="38"/>
      <c r="K554" s="38"/>
    </row>
    <row r="555" spans="1:11" ht="15.75" customHeight="1">
      <c r="A555" s="37"/>
      <c r="B555" s="37"/>
      <c r="D555" s="37"/>
      <c r="E555" s="34"/>
      <c r="F555" s="34"/>
      <c r="G555" s="34"/>
      <c r="H555" s="38"/>
      <c r="I555" s="38"/>
      <c r="J555" s="38"/>
      <c r="K555" s="38"/>
    </row>
    <row r="556" spans="1:11" ht="15.75" customHeight="1">
      <c r="A556" s="37"/>
      <c r="B556" s="37"/>
      <c r="D556" s="37"/>
      <c r="E556" s="34"/>
      <c r="F556" s="34"/>
      <c r="G556" s="34"/>
      <c r="H556" s="38"/>
      <c r="I556" s="38"/>
      <c r="J556" s="38"/>
      <c r="K556" s="38"/>
    </row>
    <row r="557" spans="1:11" ht="15.75" customHeight="1">
      <c r="A557" s="37"/>
      <c r="B557" s="37"/>
      <c r="D557" s="37"/>
      <c r="E557" s="34"/>
      <c r="F557" s="34"/>
      <c r="G557" s="34"/>
      <c r="H557" s="38"/>
      <c r="I557" s="38"/>
      <c r="J557" s="38"/>
      <c r="K557" s="38"/>
    </row>
    <row r="558" spans="1:11" ht="15.75" customHeight="1">
      <c r="A558" s="37"/>
      <c r="B558" s="37"/>
      <c r="D558" s="37"/>
      <c r="E558" s="34"/>
      <c r="F558" s="34"/>
      <c r="G558" s="34"/>
      <c r="H558" s="38"/>
      <c r="I558" s="38"/>
      <c r="J558" s="38"/>
      <c r="K558" s="38"/>
    </row>
    <row r="559" spans="1:11" ht="15.75" customHeight="1">
      <c r="A559" s="37"/>
      <c r="B559" s="37"/>
      <c r="D559" s="37"/>
      <c r="E559" s="34"/>
      <c r="F559" s="34"/>
      <c r="G559" s="34"/>
      <c r="H559" s="38"/>
      <c r="I559" s="38"/>
      <c r="J559" s="38"/>
      <c r="K559" s="38"/>
    </row>
    <row r="560" spans="1:11" ht="15.75" customHeight="1">
      <c r="A560" s="37"/>
      <c r="B560" s="37"/>
      <c r="D560" s="37"/>
      <c r="E560" s="34"/>
      <c r="F560" s="34"/>
      <c r="G560" s="34"/>
      <c r="H560" s="38"/>
      <c r="I560" s="38"/>
      <c r="J560" s="38"/>
      <c r="K560" s="38"/>
    </row>
    <row r="561" spans="1:11" ht="15.75" customHeight="1">
      <c r="A561" s="37"/>
      <c r="B561" s="37"/>
      <c r="D561" s="37"/>
      <c r="E561" s="34"/>
      <c r="F561" s="34"/>
      <c r="G561" s="34"/>
      <c r="H561" s="38"/>
      <c r="I561" s="38"/>
      <c r="J561" s="38"/>
      <c r="K561" s="38"/>
    </row>
    <row r="562" spans="1:11" ht="15.75" customHeight="1">
      <c r="A562" s="37"/>
      <c r="B562" s="37"/>
      <c r="D562" s="37"/>
      <c r="E562" s="34"/>
      <c r="F562" s="34"/>
      <c r="G562" s="34"/>
      <c r="H562" s="38"/>
      <c r="I562" s="38"/>
      <c r="J562" s="38"/>
      <c r="K562" s="38"/>
    </row>
    <row r="563" spans="1:11" ht="15.75" customHeight="1">
      <c r="A563" s="37"/>
      <c r="B563" s="37"/>
      <c r="D563" s="37"/>
      <c r="E563" s="34"/>
      <c r="F563" s="34"/>
      <c r="G563" s="34"/>
      <c r="H563" s="38"/>
      <c r="I563" s="38"/>
      <c r="J563" s="38"/>
      <c r="K563" s="38"/>
    </row>
    <row r="564" spans="1:11" ht="15.75" customHeight="1">
      <c r="A564" s="37"/>
      <c r="B564" s="37"/>
      <c r="D564" s="37"/>
      <c r="E564" s="34"/>
      <c r="F564" s="34"/>
      <c r="G564" s="34"/>
      <c r="H564" s="38"/>
      <c r="I564" s="38"/>
      <c r="J564" s="38"/>
      <c r="K564" s="38"/>
    </row>
    <row r="565" spans="1:11" ht="15.75" customHeight="1">
      <c r="A565" s="37"/>
      <c r="B565" s="37"/>
      <c r="D565" s="37"/>
      <c r="E565" s="34"/>
      <c r="F565" s="34"/>
      <c r="G565" s="34"/>
      <c r="H565" s="38"/>
      <c r="I565" s="38"/>
      <c r="J565" s="38"/>
      <c r="K565" s="38"/>
    </row>
    <row r="566" spans="1:11" ht="15.75" customHeight="1">
      <c r="A566" s="37"/>
      <c r="B566" s="37"/>
      <c r="D566" s="37"/>
      <c r="E566" s="34"/>
      <c r="F566" s="34"/>
      <c r="G566" s="34"/>
      <c r="H566" s="38"/>
      <c r="I566" s="38"/>
      <c r="J566" s="38"/>
      <c r="K566" s="38"/>
    </row>
    <row r="567" spans="1:11" ht="15.75" customHeight="1">
      <c r="A567" s="37"/>
      <c r="B567" s="37"/>
      <c r="D567" s="37"/>
      <c r="E567" s="34"/>
      <c r="F567" s="34"/>
      <c r="G567" s="34"/>
      <c r="H567" s="38"/>
      <c r="I567" s="38"/>
      <c r="J567" s="38"/>
      <c r="K567" s="38"/>
    </row>
    <row r="568" spans="1:11" ht="15.75" customHeight="1">
      <c r="A568" s="37"/>
      <c r="B568" s="37"/>
      <c r="D568" s="37"/>
      <c r="E568" s="34"/>
      <c r="F568" s="34"/>
      <c r="G568" s="34"/>
      <c r="H568" s="38"/>
      <c r="I568" s="38"/>
      <c r="J568" s="38"/>
      <c r="K568" s="38"/>
    </row>
    <row r="569" spans="1:11" ht="15.75" customHeight="1">
      <c r="A569" s="37"/>
      <c r="B569" s="37"/>
      <c r="D569" s="37"/>
      <c r="E569" s="34"/>
      <c r="F569" s="34"/>
      <c r="G569" s="34"/>
      <c r="H569" s="38"/>
      <c r="I569" s="38"/>
      <c r="J569" s="38"/>
      <c r="K569" s="38"/>
    </row>
    <row r="570" spans="1:11" ht="15.75" customHeight="1">
      <c r="A570" s="37"/>
      <c r="B570" s="37"/>
      <c r="D570" s="37"/>
      <c r="E570" s="34"/>
      <c r="F570" s="34"/>
      <c r="G570" s="34"/>
      <c r="H570" s="38"/>
      <c r="I570" s="38"/>
      <c r="J570" s="38"/>
      <c r="K570" s="38"/>
    </row>
    <row r="571" spans="1:11" ht="15.75" customHeight="1">
      <c r="A571" s="37"/>
      <c r="B571" s="37"/>
      <c r="D571" s="37"/>
      <c r="E571" s="34"/>
      <c r="F571" s="34"/>
      <c r="G571" s="34"/>
      <c r="H571" s="38"/>
      <c r="I571" s="38"/>
      <c r="J571" s="38"/>
      <c r="K571" s="38"/>
    </row>
    <row r="572" spans="1:11" ht="15.75" customHeight="1">
      <c r="A572" s="37"/>
      <c r="B572" s="37"/>
      <c r="D572" s="37"/>
      <c r="E572" s="34"/>
      <c r="F572" s="34"/>
      <c r="G572" s="34"/>
      <c r="H572" s="38"/>
      <c r="I572" s="38"/>
      <c r="J572" s="38"/>
      <c r="K572" s="38"/>
    </row>
    <row r="573" spans="1:11" ht="15.75" customHeight="1">
      <c r="A573" s="37"/>
      <c r="B573" s="37"/>
      <c r="D573" s="37"/>
      <c r="E573" s="34"/>
      <c r="F573" s="34"/>
      <c r="G573" s="34"/>
      <c r="H573" s="38"/>
      <c r="I573" s="38"/>
      <c r="J573" s="38"/>
      <c r="K573" s="38"/>
    </row>
    <row r="574" spans="1:11" ht="15.75" customHeight="1">
      <c r="A574" s="37"/>
      <c r="B574" s="37"/>
      <c r="D574" s="37"/>
      <c r="E574" s="34"/>
      <c r="F574" s="34"/>
      <c r="G574" s="34"/>
      <c r="H574" s="38"/>
      <c r="I574" s="38"/>
      <c r="J574" s="38"/>
      <c r="K574" s="38"/>
    </row>
    <row r="575" spans="1:11" ht="15.75" customHeight="1">
      <c r="A575" s="37"/>
      <c r="B575" s="37"/>
      <c r="D575" s="37"/>
      <c r="E575" s="34"/>
      <c r="F575" s="34"/>
      <c r="G575" s="34"/>
      <c r="H575" s="38"/>
      <c r="I575" s="38"/>
      <c r="J575" s="38"/>
      <c r="K575" s="38"/>
    </row>
    <row r="576" spans="1:11" ht="15.75" customHeight="1">
      <c r="A576" s="37"/>
      <c r="B576" s="37"/>
      <c r="D576" s="37"/>
      <c r="E576" s="34"/>
      <c r="F576" s="34"/>
      <c r="G576" s="34"/>
      <c r="H576" s="38"/>
      <c r="I576" s="38"/>
      <c r="J576" s="38"/>
      <c r="K576" s="38"/>
    </row>
    <row r="577" spans="1:11" ht="15.75" customHeight="1">
      <c r="A577" s="37"/>
      <c r="B577" s="37"/>
      <c r="D577" s="37"/>
      <c r="E577" s="34"/>
      <c r="F577" s="34"/>
      <c r="G577" s="34"/>
      <c r="H577" s="38"/>
      <c r="I577" s="38"/>
      <c r="J577" s="38"/>
      <c r="K577" s="38"/>
    </row>
    <row r="578" spans="1:11" ht="15.75" customHeight="1">
      <c r="A578" s="37"/>
      <c r="B578" s="37"/>
      <c r="D578" s="37"/>
      <c r="E578" s="34"/>
      <c r="F578" s="34"/>
      <c r="G578" s="34"/>
      <c r="H578" s="38"/>
      <c r="I578" s="38"/>
      <c r="J578" s="38"/>
      <c r="K578" s="38"/>
    </row>
    <row r="579" spans="1:11" ht="15.75" customHeight="1">
      <c r="A579" s="37"/>
      <c r="B579" s="37"/>
      <c r="D579" s="37"/>
      <c r="E579" s="34"/>
      <c r="F579" s="34"/>
      <c r="G579" s="34"/>
      <c r="H579" s="38"/>
      <c r="I579" s="38"/>
      <c r="J579" s="38"/>
      <c r="K579" s="38"/>
    </row>
    <row r="580" spans="1:11" ht="15.75" customHeight="1">
      <c r="A580" s="37"/>
      <c r="B580" s="37"/>
      <c r="D580" s="37"/>
      <c r="E580" s="34"/>
      <c r="F580" s="34"/>
      <c r="G580" s="34"/>
      <c r="H580" s="38"/>
      <c r="I580" s="38"/>
      <c r="J580" s="38"/>
      <c r="K580" s="38"/>
    </row>
    <row r="581" spans="1:11" ht="15.75" customHeight="1">
      <c r="A581" s="37"/>
      <c r="B581" s="37"/>
      <c r="D581" s="37"/>
      <c r="E581" s="34"/>
      <c r="F581" s="34"/>
      <c r="G581" s="34"/>
      <c r="H581" s="38"/>
      <c r="I581" s="38"/>
      <c r="J581" s="38"/>
      <c r="K581" s="38"/>
    </row>
    <row r="582" spans="1:11" ht="15.75" customHeight="1">
      <c r="A582" s="37"/>
      <c r="B582" s="37"/>
      <c r="D582" s="37"/>
      <c r="E582" s="34"/>
      <c r="F582" s="34"/>
      <c r="G582" s="34"/>
      <c r="H582" s="38"/>
      <c r="I582" s="38"/>
      <c r="J582" s="38"/>
      <c r="K582" s="38"/>
    </row>
    <row r="583" spans="1:11" ht="15.75" customHeight="1">
      <c r="A583" s="37"/>
      <c r="B583" s="37"/>
      <c r="D583" s="37"/>
      <c r="E583" s="34"/>
      <c r="F583" s="34"/>
      <c r="G583" s="34"/>
      <c r="H583" s="38"/>
      <c r="I583" s="38"/>
      <c r="J583" s="38"/>
      <c r="K583" s="38"/>
    </row>
    <row r="584" spans="1:11" ht="15.75" customHeight="1">
      <c r="A584" s="37"/>
      <c r="B584" s="37"/>
      <c r="D584" s="37"/>
      <c r="E584" s="34"/>
      <c r="F584" s="34"/>
      <c r="G584" s="34"/>
      <c r="H584" s="38"/>
      <c r="I584" s="38"/>
      <c r="J584" s="38"/>
      <c r="K584" s="38"/>
    </row>
    <row r="585" spans="1:11" ht="15.75" customHeight="1">
      <c r="A585" s="37"/>
      <c r="B585" s="37"/>
      <c r="D585" s="37"/>
      <c r="E585" s="34"/>
      <c r="F585" s="34"/>
      <c r="G585" s="34"/>
      <c r="H585" s="38"/>
      <c r="I585" s="38"/>
      <c r="J585" s="38"/>
      <c r="K585" s="38"/>
    </row>
    <row r="586" spans="1:11" ht="15.75" customHeight="1">
      <c r="A586" s="37"/>
      <c r="B586" s="37"/>
      <c r="D586" s="37"/>
      <c r="E586" s="34"/>
      <c r="F586" s="34"/>
      <c r="G586" s="34"/>
      <c r="H586" s="38"/>
      <c r="I586" s="38"/>
      <c r="J586" s="38"/>
      <c r="K586" s="38"/>
    </row>
    <row r="587" spans="1:11" ht="15.75" customHeight="1">
      <c r="A587" s="37"/>
      <c r="B587" s="37"/>
      <c r="D587" s="37"/>
      <c r="E587" s="34"/>
      <c r="F587" s="34"/>
      <c r="G587" s="34"/>
      <c r="H587" s="38"/>
      <c r="I587" s="38"/>
      <c r="J587" s="38"/>
      <c r="K587" s="38"/>
    </row>
    <row r="588" spans="1:11" ht="15.75" customHeight="1">
      <c r="A588" s="37"/>
      <c r="B588" s="37"/>
      <c r="D588" s="37"/>
      <c r="E588" s="34"/>
      <c r="F588" s="34"/>
      <c r="G588" s="34"/>
      <c r="H588" s="38"/>
      <c r="I588" s="38"/>
      <c r="J588" s="38"/>
      <c r="K588" s="38"/>
    </row>
    <row r="589" spans="1:11" ht="15.75" customHeight="1">
      <c r="A589" s="37"/>
      <c r="B589" s="37"/>
      <c r="D589" s="37"/>
      <c r="E589" s="34"/>
      <c r="F589" s="34"/>
      <c r="G589" s="34"/>
      <c r="H589" s="38"/>
      <c r="I589" s="38"/>
      <c r="J589" s="38"/>
      <c r="K589" s="38"/>
    </row>
    <row r="590" spans="1:11" ht="15.75" customHeight="1">
      <c r="A590" s="37"/>
      <c r="B590" s="37"/>
      <c r="D590" s="37"/>
      <c r="E590" s="34"/>
      <c r="F590" s="34"/>
      <c r="G590" s="34"/>
      <c r="H590" s="38"/>
      <c r="I590" s="38"/>
      <c r="J590" s="38"/>
      <c r="K590" s="38"/>
    </row>
    <row r="591" spans="1:11" ht="15.75" customHeight="1">
      <c r="A591" s="37"/>
      <c r="B591" s="37"/>
      <c r="D591" s="37"/>
      <c r="E591" s="34"/>
      <c r="F591" s="34"/>
      <c r="G591" s="34"/>
      <c r="H591" s="38"/>
      <c r="I591" s="38"/>
      <c r="J591" s="38"/>
      <c r="K591" s="38"/>
    </row>
    <row r="592" spans="1:11" ht="15.75" customHeight="1">
      <c r="A592" s="37"/>
      <c r="B592" s="37"/>
      <c r="D592" s="37"/>
      <c r="E592" s="34"/>
      <c r="F592" s="34"/>
      <c r="G592" s="34"/>
      <c r="H592" s="38"/>
      <c r="I592" s="38"/>
      <c r="J592" s="38"/>
      <c r="K592" s="38"/>
    </row>
    <row r="593" spans="1:11" ht="15.75" customHeight="1">
      <c r="A593" s="37"/>
      <c r="B593" s="37"/>
      <c r="D593" s="37"/>
      <c r="E593" s="34"/>
      <c r="F593" s="34"/>
      <c r="G593" s="34"/>
      <c r="H593" s="38"/>
      <c r="I593" s="38"/>
      <c r="J593" s="38"/>
      <c r="K593" s="38"/>
    </row>
    <row r="594" spans="1:11" ht="15.75" customHeight="1">
      <c r="A594" s="37"/>
      <c r="B594" s="37"/>
      <c r="D594" s="37"/>
      <c r="E594" s="34"/>
      <c r="F594" s="34"/>
      <c r="G594" s="34"/>
      <c r="H594" s="38"/>
      <c r="I594" s="38"/>
      <c r="J594" s="38"/>
      <c r="K594" s="38"/>
    </row>
    <row r="595" spans="1:11" ht="15.75" customHeight="1">
      <c r="A595" s="37"/>
      <c r="B595" s="37"/>
      <c r="D595" s="37"/>
      <c r="E595" s="34"/>
      <c r="F595" s="34"/>
      <c r="G595" s="34"/>
      <c r="H595" s="38"/>
      <c r="I595" s="38"/>
      <c r="J595" s="38"/>
      <c r="K595" s="38"/>
    </row>
    <row r="596" spans="1:11" ht="15.75" customHeight="1">
      <c r="A596" s="37"/>
      <c r="B596" s="37"/>
      <c r="D596" s="37"/>
      <c r="E596" s="34"/>
      <c r="F596" s="34"/>
      <c r="G596" s="34"/>
      <c r="H596" s="38"/>
      <c r="I596" s="38"/>
      <c r="J596" s="38"/>
      <c r="K596" s="38"/>
    </row>
    <row r="597" spans="1:11" ht="15.75" customHeight="1">
      <c r="A597" s="37"/>
      <c r="B597" s="37"/>
      <c r="D597" s="37"/>
      <c r="E597" s="34"/>
      <c r="F597" s="34"/>
      <c r="G597" s="34"/>
      <c r="H597" s="38"/>
      <c r="I597" s="38"/>
      <c r="J597" s="38"/>
      <c r="K597" s="38"/>
    </row>
    <row r="598" spans="1:11" ht="15.75" customHeight="1">
      <c r="A598" s="37"/>
      <c r="B598" s="37"/>
      <c r="D598" s="37"/>
      <c r="E598" s="34"/>
      <c r="F598" s="34"/>
      <c r="G598" s="34"/>
      <c r="H598" s="38"/>
      <c r="I598" s="38"/>
      <c r="J598" s="38"/>
      <c r="K598" s="38"/>
    </row>
    <row r="599" spans="1:11" ht="15.75" customHeight="1">
      <c r="A599" s="37"/>
      <c r="B599" s="37"/>
      <c r="D599" s="37"/>
      <c r="E599" s="34"/>
      <c r="F599" s="34"/>
      <c r="G599" s="34"/>
      <c r="H599" s="38"/>
      <c r="I599" s="38"/>
      <c r="J599" s="38"/>
      <c r="K599" s="38"/>
    </row>
    <row r="600" spans="1:11" ht="15.75" customHeight="1">
      <c r="A600" s="37"/>
      <c r="B600" s="37"/>
      <c r="D600" s="37"/>
      <c r="E600" s="34"/>
      <c r="F600" s="34"/>
      <c r="G600" s="34"/>
      <c r="H600" s="38"/>
      <c r="I600" s="38"/>
      <c r="J600" s="38"/>
      <c r="K600" s="38"/>
    </row>
    <row r="601" spans="1:11" ht="15.75" customHeight="1">
      <c r="A601" s="37"/>
      <c r="B601" s="37"/>
      <c r="D601" s="37"/>
      <c r="E601" s="34"/>
      <c r="F601" s="34"/>
      <c r="G601" s="34"/>
      <c r="H601" s="38"/>
      <c r="I601" s="38"/>
      <c r="J601" s="38"/>
      <c r="K601" s="38"/>
    </row>
    <row r="602" spans="1:11" ht="15.75" customHeight="1">
      <c r="A602" s="37"/>
      <c r="B602" s="37"/>
      <c r="D602" s="37"/>
      <c r="E602" s="34"/>
      <c r="F602" s="34"/>
      <c r="G602" s="34"/>
      <c r="H602" s="38"/>
      <c r="I602" s="38"/>
      <c r="J602" s="38"/>
      <c r="K602" s="38"/>
    </row>
    <row r="603" spans="1:11" ht="15.75" customHeight="1">
      <c r="A603" s="37"/>
      <c r="B603" s="37"/>
      <c r="D603" s="37"/>
      <c r="E603" s="34"/>
      <c r="F603" s="34"/>
      <c r="G603" s="34"/>
      <c r="H603" s="38"/>
      <c r="I603" s="38"/>
      <c r="J603" s="38"/>
      <c r="K603" s="38"/>
    </row>
    <row r="604" spans="1:11" ht="15.75" customHeight="1">
      <c r="A604" s="37"/>
      <c r="B604" s="37"/>
      <c r="D604" s="37"/>
      <c r="E604" s="34"/>
      <c r="F604" s="34"/>
      <c r="G604" s="34"/>
      <c r="H604" s="38"/>
      <c r="I604" s="38"/>
      <c r="J604" s="38"/>
      <c r="K604" s="38"/>
    </row>
    <row r="605" spans="1:11" ht="15.75" customHeight="1">
      <c r="A605" s="37"/>
      <c r="B605" s="37"/>
      <c r="D605" s="37"/>
      <c r="E605" s="34"/>
      <c r="F605" s="34"/>
      <c r="G605" s="34"/>
      <c r="H605" s="38"/>
      <c r="I605" s="38"/>
      <c r="J605" s="38"/>
      <c r="K605" s="38"/>
    </row>
    <row r="606" spans="1:11" ht="15.75" customHeight="1">
      <c r="A606" s="37"/>
      <c r="B606" s="37"/>
      <c r="D606" s="37"/>
      <c r="E606" s="34"/>
      <c r="F606" s="34"/>
      <c r="G606" s="34"/>
      <c r="H606" s="38"/>
      <c r="I606" s="38"/>
      <c r="J606" s="38"/>
      <c r="K606" s="38"/>
    </row>
    <row r="607" spans="1:11" ht="15.75" customHeight="1">
      <c r="A607" s="37"/>
      <c r="B607" s="37"/>
      <c r="D607" s="37"/>
      <c r="E607" s="34"/>
      <c r="F607" s="34"/>
      <c r="G607" s="34"/>
      <c r="H607" s="38"/>
      <c r="I607" s="38"/>
      <c r="J607" s="38"/>
      <c r="K607" s="38"/>
    </row>
    <row r="608" spans="1:11" ht="15.75" customHeight="1">
      <c r="A608" s="37"/>
      <c r="B608" s="37"/>
      <c r="D608" s="37"/>
      <c r="E608" s="34"/>
      <c r="F608" s="34"/>
      <c r="G608" s="34"/>
      <c r="H608" s="38"/>
      <c r="I608" s="38"/>
      <c r="J608" s="38"/>
      <c r="K608" s="38"/>
    </row>
    <row r="609" spans="1:11" ht="15.75" customHeight="1">
      <c r="A609" s="37"/>
      <c r="B609" s="37"/>
      <c r="D609" s="37"/>
      <c r="E609" s="34"/>
      <c r="F609" s="34"/>
      <c r="G609" s="34"/>
      <c r="H609" s="38"/>
      <c r="I609" s="38"/>
      <c r="J609" s="38"/>
      <c r="K609" s="38"/>
    </row>
    <row r="610" spans="1:11" ht="15.75" customHeight="1">
      <c r="A610" s="37"/>
      <c r="B610" s="37"/>
      <c r="D610" s="37"/>
      <c r="E610" s="34"/>
      <c r="F610" s="34"/>
      <c r="G610" s="34"/>
      <c r="H610" s="38"/>
      <c r="I610" s="38"/>
      <c r="J610" s="38"/>
      <c r="K610" s="38"/>
    </row>
    <row r="611" spans="1:11" ht="15.75" customHeight="1">
      <c r="A611" s="37"/>
      <c r="B611" s="37"/>
      <c r="D611" s="37"/>
      <c r="E611" s="34"/>
      <c r="F611" s="34"/>
      <c r="G611" s="34"/>
      <c r="H611" s="38"/>
      <c r="I611" s="38"/>
      <c r="J611" s="38"/>
      <c r="K611" s="38"/>
    </row>
    <row r="612" spans="1:11" ht="15.75" customHeight="1">
      <c r="A612" s="37"/>
      <c r="B612" s="37"/>
      <c r="D612" s="37"/>
      <c r="E612" s="34"/>
      <c r="F612" s="34"/>
      <c r="G612" s="34"/>
      <c r="H612" s="38"/>
      <c r="I612" s="38"/>
      <c r="J612" s="38"/>
      <c r="K612" s="38"/>
    </row>
    <row r="613" spans="1:11" ht="15.75" customHeight="1">
      <c r="A613" s="37"/>
      <c r="B613" s="37"/>
      <c r="D613" s="37"/>
      <c r="E613" s="34"/>
      <c r="F613" s="34"/>
      <c r="G613" s="34"/>
      <c r="H613" s="38"/>
      <c r="I613" s="38"/>
      <c r="J613" s="38"/>
      <c r="K613" s="38"/>
    </row>
    <row r="614" spans="1:11" ht="15.75" customHeight="1">
      <c r="A614" s="37"/>
      <c r="B614" s="37"/>
      <c r="D614" s="37"/>
      <c r="E614" s="34"/>
      <c r="F614" s="34"/>
      <c r="G614" s="34"/>
      <c r="H614" s="38"/>
      <c r="I614" s="38"/>
      <c r="J614" s="38"/>
      <c r="K614" s="38"/>
    </row>
    <row r="615" spans="1:11" ht="15.75" customHeight="1">
      <c r="A615" s="37"/>
      <c r="B615" s="37"/>
      <c r="D615" s="37"/>
      <c r="E615" s="34"/>
      <c r="F615" s="34"/>
      <c r="G615" s="34"/>
      <c r="H615" s="38"/>
      <c r="I615" s="38"/>
      <c r="J615" s="38"/>
      <c r="K615" s="38"/>
    </row>
    <row r="616" spans="1:11" ht="15.75" customHeight="1">
      <c r="A616" s="37"/>
      <c r="B616" s="37"/>
      <c r="D616" s="37"/>
      <c r="E616" s="34"/>
      <c r="F616" s="34"/>
      <c r="G616" s="34"/>
      <c r="H616" s="38"/>
      <c r="I616" s="38"/>
      <c r="J616" s="38"/>
      <c r="K616" s="38"/>
    </row>
    <row r="617" spans="1:11" ht="15.75" customHeight="1">
      <c r="A617" s="37"/>
      <c r="B617" s="37"/>
      <c r="D617" s="37"/>
      <c r="E617" s="34"/>
      <c r="F617" s="34"/>
      <c r="G617" s="34"/>
      <c r="H617" s="38"/>
      <c r="I617" s="38"/>
      <c r="J617" s="38"/>
      <c r="K617" s="38"/>
    </row>
    <row r="618" spans="1:11" ht="15.75" customHeight="1">
      <c r="A618" s="37"/>
      <c r="B618" s="37"/>
      <c r="D618" s="37"/>
      <c r="E618" s="34"/>
      <c r="F618" s="34"/>
      <c r="G618" s="34"/>
      <c r="H618" s="38"/>
      <c r="I618" s="38"/>
      <c r="J618" s="38"/>
      <c r="K618" s="38"/>
    </row>
    <row r="619" spans="1:11" ht="15.75" customHeight="1">
      <c r="A619" s="37"/>
      <c r="B619" s="37"/>
      <c r="D619" s="37"/>
      <c r="E619" s="34"/>
      <c r="F619" s="34"/>
      <c r="G619" s="34"/>
      <c r="H619" s="38"/>
      <c r="I619" s="38"/>
      <c r="J619" s="38"/>
      <c r="K619" s="38"/>
    </row>
    <row r="620" spans="1:11" ht="15.75" customHeight="1">
      <c r="A620" s="37"/>
      <c r="B620" s="37"/>
      <c r="D620" s="37"/>
      <c r="E620" s="34"/>
      <c r="F620" s="34"/>
      <c r="G620" s="34"/>
      <c r="H620" s="38"/>
      <c r="I620" s="38"/>
      <c r="J620" s="38"/>
      <c r="K620" s="38"/>
    </row>
    <row r="621" spans="1:11" ht="15.75" customHeight="1">
      <c r="A621" s="37"/>
      <c r="B621" s="37"/>
      <c r="D621" s="37"/>
      <c r="E621" s="34"/>
      <c r="F621" s="34"/>
      <c r="G621" s="34"/>
      <c r="H621" s="38"/>
      <c r="I621" s="38"/>
      <c r="J621" s="38"/>
      <c r="K621" s="38"/>
    </row>
    <row r="622" spans="1:11" ht="15.75" customHeight="1">
      <c r="A622" s="37"/>
      <c r="B622" s="37"/>
      <c r="D622" s="37"/>
      <c r="E622" s="34"/>
      <c r="F622" s="34"/>
      <c r="G622" s="34"/>
      <c r="H622" s="38"/>
      <c r="I622" s="38"/>
      <c r="J622" s="38"/>
      <c r="K622" s="38"/>
    </row>
    <row r="623" spans="1:11" ht="15.75" customHeight="1">
      <c r="A623" s="37"/>
      <c r="B623" s="37"/>
      <c r="D623" s="37"/>
      <c r="E623" s="34"/>
      <c r="F623" s="34"/>
      <c r="G623" s="34"/>
      <c r="H623" s="38"/>
      <c r="I623" s="38"/>
      <c r="J623" s="38"/>
      <c r="K623" s="38"/>
    </row>
    <row r="624" spans="1:11" ht="15.75" customHeight="1">
      <c r="A624" s="37"/>
      <c r="B624" s="37"/>
      <c r="D624" s="37"/>
      <c r="E624" s="34"/>
      <c r="F624" s="34"/>
      <c r="G624" s="34"/>
      <c r="H624" s="38"/>
      <c r="I624" s="38"/>
      <c r="J624" s="38"/>
      <c r="K624" s="38"/>
    </row>
    <row r="625" spans="1:11" ht="15.75" customHeight="1">
      <c r="A625" s="37"/>
      <c r="B625" s="37"/>
      <c r="D625" s="37"/>
      <c r="E625" s="34"/>
      <c r="F625" s="34"/>
      <c r="G625" s="34"/>
      <c r="H625" s="38"/>
      <c r="I625" s="38"/>
      <c r="J625" s="38"/>
      <c r="K625" s="38"/>
    </row>
    <row r="626" spans="1:11" ht="15.75" customHeight="1">
      <c r="A626" s="37"/>
      <c r="B626" s="37"/>
      <c r="D626" s="37"/>
      <c r="E626" s="34"/>
      <c r="F626" s="34"/>
      <c r="G626" s="34"/>
      <c r="H626" s="38"/>
      <c r="I626" s="38"/>
      <c r="J626" s="38"/>
      <c r="K626" s="38"/>
    </row>
    <row r="627" spans="1:11" ht="15.75" customHeight="1">
      <c r="A627" s="37"/>
      <c r="B627" s="37"/>
      <c r="D627" s="37"/>
      <c r="E627" s="34"/>
      <c r="F627" s="34"/>
      <c r="G627" s="34"/>
      <c r="H627" s="38"/>
      <c r="I627" s="38"/>
      <c r="J627" s="38"/>
      <c r="K627" s="38"/>
    </row>
    <row r="628" spans="1:11" ht="15.75" customHeight="1">
      <c r="A628" s="37"/>
      <c r="B628" s="37"/>
      <c r="D628" s="37"/>
      <c r="E628" s="34"/>
      <c r="F628" s="34"/>
      <c r="G628" s="34"/>
      <c r="H628" s="38"/>
      <c r="I628" s="38"/>
      <c r="J628" s="38"/>
      <c r="K628" s="38"/>
    </row>
    <row r="629" spans="1:11" ht="15.75" customHeight="1">
      <c r="A629" s="37"/>
      <c r="B629" s="37"/>
      <c r="D629" s="37"/>
      <c r="E629" s="34"/>
      <c r="F629" s="34"/>
      <c r="G629" s="34"/>
      <c r="H629" s="38"/>
      <c r="I629" s="38"/>
      <c r="J629" s="38"/>
      <c r="K629" s="38"/>
    </row>
    <row r="630" spans="1:11" ht="15.75" customHeight="1">
      <c r="A630" s="37"/>
      <c r="B630" s="37"/>
      <c r="D630" s="37"/>
      <c r="E630" s="34"/>
      <c r="F630" s="34"/>
      <c r="G630" s="34"/>
      <c r="H630" s="38"/>
      <c r="I630" s="38"/>
      <c r="J630" s="38"/>
      <c r="K630" s="38"/>
    </row>
    <row r="631" spans="1:11" ht="15.75" customHeight="1">
      <c r="A631" s="37"/>
      <c r="B631" s="37"/>
      <c r="D631" s="37"/>
      <c r="E631" s="34"/>
      <c r="F631" s="34"/>
      <c r="G631" s="34"/>
      <c r="H631" s="38"/>
      <c r="I631" s="38"/>
      <c r="J631" s="38"/>
      <c r="K631" s="38"/>
    </row>
    <row r="632" spans="1:11" ht="15.75" customHeight="1">
      <c r="A632" s="37"/>
      <c r="B632" s="37"/>
      <c r="D632" s="37"/>
      <c r="E632" s="34"/>
      <c r="F632" s="34"/>
      <c r="G632" s="34"/>
      <c r="H632" s="38"/>
      <c r="I632" s="38"/>
      <c r="J632" s="38"/>
      <c r="K632" s="38"/>
    </row>
    <row r="633" spans="1:11" ht="15.75" customHeight="1">
      <c r="A633" s="37"/>
      <c r="B633" s="37"/>
      <c r="D633" s="37"/>
      <c r="E633" s="34"/>
      <c r="F633" s="34"/>
      <c r="G633" s="34"/>
      <c r="H633" s="38"/>
      <c r="I633" s="38"/>
      <c r="J633" s="38"/>
      <c r="K633" s="38"/>
    </row>
    <row r="634" spans="1:11" ht="15.75" customHeight="1">
      <c r="A634" s="37"/>
      <c r="B634" s="37"/>
      <c r="D634" s="37"/>
      <c r="E634" s="34"/>
      <c r="F634" s="34"/>
      <c r="G634" s="34"/>
      <c r="H634" s="38"/>
      <c r="I634" s="38"/>
      <c r="J634" s="38"/>
      <c r="K634" s="38"/>
    </row>
    <row r="635" spans="1:11" ht="15.75" customHeight="1">
      <c r="A635" s="37"/>
      <c r="B635" s="37"/>
      <c r="D635" s="37"/>
      <c r="E635" s="34"/>
      <c r="F635" s="34"/>
      <c r="G635" s="34"/>
      <c r="H635" s="38"/>
      <c r="I635" s="38"/>
      <c r="J635" s="38"/>
      <c r="K635" s="38"/>
    </row>
    <row r="636" spans="1:11" ht="15.75" customHeight="1">
      <c r="A636" s="37"/>
      <c r="B636" s="37"/>
      <c r="D636" s="37"/>
      <c r="E636" s="34"/>
      <c r="F636" s="34"/>
      <c r="G636" s="34"/>
      <c r="H636" s="38"/>
      <c r="I636" s="38"/>
      <c r="J636" s="38"/>
      <c r="K636" s="38"/>
    </row>
    <row r="637" spans="1:11" ht="15.75" customHeight="1">
      <c r="A637" s="37"/>
      <c r="B637" s="37"/>
      <c r="D637" s="37"/>
      <c r="E637" s="34"/>
      <c r="F637" s="34"/>
      <c r="G637" s="34"/>
      <c r="H637" s="38"/>
      <c r="I637" s="38"/>
      <c r="J637" s="38"/>
      <c r="K637" s="38"/>
    </row>
    <row r="638" spans="1:11" ht="15.75" customHeight="1">
      <c r="A638" s="37"/>
      <c r="B638" s="37"/>
      <c r="D638" s="37"/>
      <c r="E638" s="34"/>
      <c r="F638" s="34"/>
      <c r="G638" s="34"/>
      <c r="H638" s="38"/>
      <c r="I638" s="38"/>
      <c r="J638" s="38"/>
      <c r="K638" s="38"/>
    </row>
    <row r="639" spans="1:11" ht="15.75" customHeight="1">
      <c r="A639" s="37"/>
      <c r="B639" s="37"/>
      <c r="D639" s="37"/>
      <c r="E639" s="34"/>
      <c r="F639" s="34"/>
      <c r="G639" s="34"/>
      <c r="H639" s="38"/>
      <c r="I639" s="38"/>
      <c r="J639" s="38"/>
      <c r="K639" s="38"/>
    </row>
    <row r="640" spans="1:11" ht="15.75" customHeight="1">
      <c r="A640" s="37"/>
      <c r="B640" s="37"/>
      <c r="D640" s="37"/>
      <c r="E640" s="34"/>
      <c r="F640" s="34"/>
      <c r="G640" s="34"/>
      <c r="H640" s="38"/>
      <c r="I640" s="38"/>
      <c r="J640" s="38"/>
      <c r="K640" s="38"/>
    </row>
    <row r="641" spans="1:11" ht="15.75" customHeight="1">
      <c r="A641" s="37"/>
      <c r="B641" s="37"/>
      <c r="D641" s="37"/>
      <c r="E641" s="34"/>
      <c r="F641" s="34"/>
      <c r="G641" s="34"/>
      <c r="H641" s="38"/>
      <c r="I641" s="38"/>
      <c r="J641" s="38"/>
      <c r="K641" s="38"/>
    </row>
    <row r="642" spans="1:11" ht="15.75" customHeight="1">
      <c r="A642" s="37"/>
      <c r="B642" s="37"/>
      <c r="D642" s="37"/>
      <c r="E642" s="34"/>
      <c r="F642" s="34"/>
      <c r="G642" s="34"/>
      <c r="H642" s="38"/>
      <c r="I642" s="38"/>
      <c r="J642" s="38"/>
      <c r="K642" s="38"/>
    </row>
    <row r="643" spans="1:11" ht="15.75" customHeight="1">
      <c r="A643" s="37"/>
      <c r="B643" s="37"/>
      <c r="D643" s="37"/>
      <c r="E643" s="34"/>
      <c r="F643" s="34"/>
      <c r="G643" s="34"/>
      <c r="H643" s="38"/>
      <c r="I643" s="38"/>
      <c r="J643" s="38"/>
      <c r="K643" s="38"/>
    </row>
    <row r="644" spans="1:11" ht="15.75" customHeight="1">
      <c r="A644" s="37"/>
      <c r="B644" s="37"/>
      <c r="D644" s="37"/>
      <c r="E644" s="34"/>
      <c r="F644" s="34"/>
      <c r="G644" s="34"/>
      <c r="H644" s="38"/>
      <c r="I644" s="38"/>
      <c r="J644" s="38"/>
      <c r="K644" s="38"/>
    </row>
    <row r="645" spans="1:11" ht="15.75" customHeight="1">
      <c r="A645" s="37"/>
      <c r="B645" s="37"/>
      <c r="D645" s="37"/>
      <c r="E645" s="34"/>
      <c r="F645" s="34"/>
      <c r="G645" s="34"/>
      <c r="H645" s="38"/>
      <c r="I645" s="38"/>
      <c r="J645" s="38"/>
      <c r="K645" s="38"/>
    </row>
    <row r="646" spans="1:11" ht="15.75" customHeight="1">
      <c r="A646" s="37"/>
      <c r="B646" s="37"/>
      <c r="D646" s="37"/>
      <c r="E646" s="34"/>
      <c r="F646" s="34"/>
      <c r="G646" s="34"/>
      <c r="H646" s="38"/>
      <c r="I646" s="38"/>
      <c r="J646" s="38"/>
      <c r="K646" s="38"/>
    </row>
    <row r="647" spans="1:11" ht="15.75" customHeight="1">
      <c r="A647" s="37"/>
      <c r="B647" s="37"/>
      <c r="D647" s="37"/>
      <c r="E647" s="34"/>
      <c r="F647" s="34"/>
      <c r="G647" s="34"/>
      <c r="H647" s="38"/>
      <c r="I647" s="38"/>
      <c r="J647" s="38"/>
      <c r="K647" s="38"/>
    </row>
    <row r="648" spans="1:11" ht="15.75" customHeight="1">
      <c r="A648" s="37"/>
      <c r="B648" s="37"/>
      <c r="D648" s="37"/>
      <c r="E648" s="34"/>
      <c r="F648" s="34"/>
      <c r="G648" s="34"/>
      <c r="H648" s="38"/>
      <c r="I648" s="38"/>
      <c r="J648" s="38"/>
      <c r="K648" s="38"/>
    </row>
    <row r="649" spans="1:11" ht="15.75" customHeight="1">
      <c r="A649" s="37"/>
      <c r="B649" s="37"/>
      <c r="D649" s="37"/>
      <c r="E649" s="34"/>
      <c r="F649" s="34"/>
      <c r="G649" s="34"/>
      <c r="H649" s="38"/>
      <c r="I649" s="38"/>
      <c r="J649" s="38"/>
      <c r="K649" s="38"/>
    </row>
    <row r="650" spans="1:11" ht="15.75" customHeight="1">
      <c r="A650" s="37"/>
      <c r="B650" s="37"/>
      <c r="D650" s="37"/>
      <c r="E650" s="34"/>
      <c r="F650" s="34"/>
      <c r="G650" s="34"/>
      <c r="H650" s="38"/>
      <c r="I650" s="38"/>
      <c r="J650" s="38"/>
      <c r="K650" s="38"/>
    </row>
    <row r="651" spans="1:11" ht="15.75" customHeight="1">
      <c r="A651" s="37"/>
      <c r="B651" s="37"/>
      <c r="D651" s="37"/>
      <c r="E651" s="34"/>
      <c r="F651" s="34"/>
      <c r="G651" s="34"/>
      <c r="H651" s="38"/>
      <c r="I651" s="38"/>
      <c r="J651" s="38"/>
      <c r="K651" s="38"/>
    </row>
    <row r="652" spans="1:11" ht="15.75" customHeight="1">
      <c r="A652" s="37"/>
      <c r="B652" s="37"/>
      <c r="D652" s="37"/>
      <c r="E652" s="34"/>
      <c r="F652" s="34"/>
      <c r="G652" s="34"/>
      <c r="H652" s="38"/>
      <c r="I652" s="38"/>
      <c r="J652" s="38"/>
      <c r="K652" s="38"/>
    </row>
    <row r="653" spans="1:11" ht="15.75" customHeight="1">
      <c r="A653" s="37"/>
      <c r="B653" s="37"/>
      <c r="D653" s="37"/>
      <c r="E653" s="34"/>
      <c r="F653" s="34"/>
      <c r="G653" s="34"/>
      <c r="H653" s="38"/>
      <c r="I653" s="38"/>
      <c r="J653" s="38"/>
      <c r="K653" s="38"/>
    </row>
    <row r="654" spans="1:11" ht="15.75" customHeight="1">
      <c r="A654" s="37"/>
      <c r="B654" s="37"/>
      <c r="D654" s="37"/>
      <c r="E654" s="34"/>
      <c r="F654" s="34"/>
      <c r="G654" s="34"/>
      <c r="H654" s="38"/>
      <c r="I654" s="38"/>
      <c r="J654" s="38"/>
      <c r="K654" s="38"/>
    </row>
    <row r="655" spans="1:11" ht="15.75" customHeight="1">
      <c r="A655" s="37"/>
      <c r="B655" s="37"/>
      <c r="D655" s="37"/>
      <c r="E655" s="34"/>
      <c r="F655" s="34"/>
      <c r="G655" s="34"/>
      <c r="H655" s="38"/>
      <c r="I655" s="38"/>
      <c r="J655" s="38"/>
      <c r="K655" s="38"/>
    </row>
    <row r="656" spans="1:11" ht="15.75" customHeight="1">
      <c r="A656" s="37"/>
      <c r="B656" s="37"/>
      <c r="D656" s="37"/>
      <c r="E656" s="34"/>
      <c r="F656" s="34"/>
      <c r="G656" s="34"/>
      <c r="H656" s="38"/>
      <c r="I656" s="38"/>
      <c r="J656" s="38"/>
      <c r="K656" s="38"/>
    </row>
    <row r="657" spans="1:11" ht="15.75" customHeight="1">
      <c r="A657" s="37"/>
      <c r="B657" s="37"/>
      <c r="D657" s="37"/>
      <c r="E657" s="34"/>
      <c r="F657" s="34"/>
      <c r="G657" s="34"/>
      <c r="H657" s="38"/>
      <c r="I657" s="38"/>
      <c r="J657" s="38"/>
      <c r="K657" s="38"/>
    </row>
    <row r="658" spans="1:11" ht="15.75" customHeight="1">
      <c r="A658" s="37"/>
      <c r="B658" s="37"/>
      <c r="D658" s="37"/>
      <c r="E658" s="34"/>
      <c r="F658" s="34"/>
      <c r="G658" s="34"/>
      <c r="H658" s="38"/>
      <c r="I658" s="38"/>
      <c r="J658" s="38"/>
      <c r="K658" s="38"/>
    </row>
    <row r="659" spans="1:11" ht="15.75" customHeight="1">
      <c r="A659" s="37"/>
      <c r="B659" s="37"/>
      <c r="D659" s="37"/>
      <c r="E659" s="34"/>
      <c r="F659" s="34"/>
      <c r="G659" s="34"/>
      <c r="H659" s="38"/>
      <c r="I659" s="38"/>
      <c r="J659" s="38"/>
      <c r="K659" s="38"/>
    </row>
    <row r="660" spans="1:11" ht="15.75" customHeight="1">
      <c r="A660" s="37"/>
      <c r="B660" s="37"/>
      <c r="D660" s="37"/>
      <c r="E660" s="34"/>
      <c r="F660" s="34"/>
      <c r="G660" s="34"/>
      <c r="H660" s="38"/>
      <c r="I660" s="38"/>
      <c r="J660" s="38"/>
      <c r="K660" s="38"/>
    </row>
    <row r="661" spans="1:11" ht="15.75" customHeight="1">
      <c r="A661" s="37"/>
      <c r="B661" s="37"/>
      <c r="D661" s="37"/>
      <c r="E661" s="34"/>
      <c r="F661" s="34"/>
      <c r="G661" s="34"/>
      <c r="H661" s="38"/>
      <c r="I661" s="38"/>
      <c r="J661" s="38"/>
      <c r="K661" s="38"/>
    </row>
    <row r="662" spans="1:11" ht="15.75" customHeight="1">
      <c r="A662" s="37"/>
      <c r="B662" s="37"/>
      <c r="D662" s="37"/>
      <c r="E662" s="34"/>
      <c r="F662" s="34"/>
      <c r="G662" s="34"/>
      <c r="H662" s="38"/>
      <c r="I662" s="38"/>
      <c r="J662" s="38"/>
      <c r="K662" s="38"/>
    </row>
    <row r="663" spans="1:11" ht="15.75" customHeight="1">
      <c r="A663" s="37"/>
      <c r="B663" s="37"/>
      <c r="D663" s="37"/>
      <c r="E663" s="34"/>
      <c r="F663" s="34"/>
      <c r="G663" s="34"/>
      <c r="H663" s="38"/>
      <c r="I663" s="38"/>
      <c r="J663" s="38"/>
      <c r="K663" s="38"/>
    </row>
    <row r="664" spans="1:11" ht="15.75" customHeight="1">
      <c r="A664" s="37"/>
      <c r="B664" s="37"/>
      <c r="D664" s="37"/>
      <c r="E664" s="34"/>
      <c r="F664" s="34"/>
      <c r="G664" s="34"/>
      <c r="H664" s="38"/>
      <c r="I664" s="38"/>
      <c r="J664" s="38"/>
      <c r="K664" s="38"/>
    </row>
    <row r="665" spans="1:11" ht="15.75" customHeight="1">
      <c r="A665" s="37"/>
      <c r="B665" s="37"/>
      <c r="D665" s="37"/>
      <c r="E665" s="34"/>
      <c r="F665" s="34"/>
      <c r="G665" s="34"/>
      <c r="H665" s="38"/>
      <c r="I665" s="38"/>
      <c r="J665" s="38"/>
      <c r="K665" s="38"/>
    </row>
    <row r="666" spans="1:11" ht="15.75" customHeight="1">
      <c r="A666" s="37"/>
      <c r="B666" s="37"/>
      <c r="D666" s="37"/>
      <c r="E666" s="34"/>
      <c r="F666" s="34"/>
      <c r="G666" s="34"/>
      <c r="H666" s="38"/>
      <c r="I666" s="38"/>
      <c r="J666" s="38"/>
      <c r="K666" s="38"/>
    </row>
    <row r="667" spans="1:11" ht="15.75" customHeight="1">
      <c r="A667" s="37"/>
      <c r="B667" s="37"/>
      <c r="D667" s="37"/>
      <c r="E667" s="34"/>
      <c r="F667" s="34"/>
      <c r="G667" s="34"/>
      <c r="H667" s="38"/>
      <c r="I667" s="38"/>
      <c r="J667" s="38"/>
      <c r="K667" s="38"/>
    </row>
    <row r="668" spans="1:11" ht="15.75" customHeight="1">
      <c r="A668" s="37"/>
      <c r="B668" s="37"/>
      <c r="D668" s="37"/>
      <c r="E668" s="34"/>
      <c r="F668" s="34"/>
      <c r="G668" s="34"/>
      <c r="H668" s="38"/>
      <c r="I668" s="38"/>
      <c r="J668" s="38"/>
      <c r="K668" s="38"/>
    </row>
    <row r="669" spans="1:11" ht="15.75" customHeight="1">
      <c r="A669" s="37"/>
      <c r="B669" s="37"/>
      <c r="D669" s="37"/>
      <c r="E669" s="34"/>
      <c r="F669" s="34"/>
      <c r="G669" s="34"/>
      <c r="H669" s="38"/>
      <c r="I669" s="38"/>
      <c r="J669" s="38"/>
      <c r="K669" s="38"/>
    </row>
    <row r="670" spans="1:11" ht="15.75" customHeight="1">
      <c r="A670" s="37"/>
      <c r="B670" s="37"/>
      <c r="D670" s="37"/>
      <c r="E670" s="34"/>
      <c r="F670" s="34"/>
      <c r="G670" s="34"/>
      <c r="H670" s="38"/>
      <c r="I670" s="38"/>
      <c r="J670" s="38"/>
      <c r="K670" s="38"/>
    </row>
    <row r="671" spans="1:11" ht="15.75" customHeight="1">
      <c r="A671" s="37"/>
      <c r="B671" s="37"/>
      <c r="D671" s="37"/>
      <c r="E671" s="34"/>
      <c r="F671" s="34"/>
      <c r="G671" s="34"/>
      <c r="H671" s="38"/>
      <c r="I671" s="38"/>
      <c r="J671" s="38"/>
      <c r="K671" s="38"/>
    </row>
    <row r="672" spans="1:11" ht="15.75" customHeight="1">
      <c r="A672" s="37"/>
      <c r="B672" s="37"/>
      <c r="D672" s="37"/>
      <c r="E672" s="34"/>
      <c r="F672" s="34"/>
      <c r="G672" s="34"/>
      <c r="H672" s="38"/>
      <c r="I672" s="38"/>
      <c r="J672" s="38"/>
      <c r="K672" s="38"/>
    </row>
    <row r="673" spans="1:11" ht="15.75" customHeight="1">
      <c r="A673" s="37"/>
      <c r="B673" s="37"/>
      <c r="D673" s="37"/>
      <c r="E673" s="34"/>
      <c r="F673" s="34"/>
      <c r="G673" s="34"/>
      <c r="H673" s="38"/>
      <c r="I673" s="38"/>
      <c r="J673" s="38"/>
      <c r="K673" s="38"/>
    </row>
    <row r="674" spans="1:11" ht="15.75" customHeight="1">
      <c r="A674" s="37"/>
      <c r="B674" s="37"/>
      <c r="D674" s="37"/>
      <c r="E674" s="34"/>
      <c r="F674" s="34"/>
      <c r="G674" s="34"/>
      <c r="H674" s="38"/>
      <c r="I674" s="38"/>
      <c r="J674" s="38"/>
      <c r="K674" s="38"/>
    </row>
    <row r="675" spans="1:11" ht="15.75" customHeight="1">
      <c r="A675" s="37"/>
      <c r="B675" s="37"/>
      <c r="D675" s="37"/>
      <c r="E675" s="34"/>
      <c r="F675" s="34"/>
      <c r="G675" s="34"/>
      <c r="H675" s="38"/>
      <c r="I675" s="38"/>
      <c r="J675" s="38"/>
      <c r="K675" s="38"/>
    </row>
    <row r="676" spans="1:11" ht="15.75" customHeight="1">
      <c r="A676" s="37"/>
      <c r="B676" s="37"/>
      <c r="D676" s="37"/>
      <c r="E676" s="34"/>
      <c r="F676" s="34"/>
      <c r="G676" s="34"/>
      <c r="H676" s="38"/>
      <c r="I676" s="38"/>
      <c r="J676" s="38"/>
      <c r="K676" s="38"/>
    </row>
    <row r="677" spans="1:11" ht="15.75" customHeight="1">
      <c r="A677" s="37"/>
      <c r="B677" s="37"/>
      <c r="D677" s="37"/>
      <c r="E677" s="34"/>
      <c r="F677" s="34"/>
      <c r="G677" s="34"/>
      <c r="H677" s="38"/>
      <c r="I677" s="38"/>
      <c r="J677" s="38"/>
      <c r="K677" s="38"/>
    </row>
    <row r="678" spans="1:11" ht="15.75" customHeight="1">
      <c r="A678" s="37"/>
      <c r="B678" s="37"/>
      <c r="D678" s="37"/>
      <c r="E678" s="34"/>
      <c r="F678" s="34"/>
      <c r="G678" s="34"/>
      <c r="H678" s="38"/>
      <c r="I678" s="38"/>
      <c r="J678" s="38"/>
      <c r="K678" s="38"/>
    </row>
    <row r="679" spans="1:11" ht="15.75" customHeight="1">
      <c r="A679" s="37"/>
      <c r="B679" s="37"/>
      <c r="D679" s="37"/>
      <c r="E679" s="34"/>
      <c r="F679" s="34"/>
      <c r="G679" s="34"/>
      <c r="H679" s="38"/>
      <c r="I679" s="38"/>
      <c r="J679" s="38"/>
      <c r="K679" s="38"/>
    </row>
    <row r="680" spans="1:11" ht="15.75" customHeight="1">
      <c r="A680" s="37"/>
      <c r="B680" s="37"/>
      <c r="D680" s="37"/>
      <c r="E680" s="34"/>
      <c r="F680" s="34"/>
      <c r="G680" s="34"/>
      <c r="H680" s="38"/>
      <c r="I680" s="38"/>
      <c r="J680" s="38"/>
      <c r="K680" s="38"/>
    </row>
    <row r="681" spans="1:11" ht="15.75" customHeight="1">
      <c r="A681" s="37"/>
      <c r="B681" s="37"/>
      <c r="D681" s="37"/>
      <c r="E681" s="34"/>
      <c r="F681" s="34"/>
      <c r="G681" s="34"/>
      <c r="H681" s="38"/>
      <c r="I681" s="38"/>
      <c r="J681" s="38"/>
      <c r="K681" s="38"/>
    </row>
    <row r="682" spans="1:11" ht="15.75" customHeight="1">
      <c r="A682" s="37"/>
      <c r="B682" s="37"/>
      <c r="D682" s="37"/>
      <c r="E682" s="34"/>
      <c r="F682" s="34"/>
      <c r="G682" s="34"/>
      <c r="H682" s="38"/>
      <c r="I682" s="38"/>
      <c r="J682" s="38"/>
      <c r="K682" s="38"/>
    </row>
    <row r="683" spans="1:11" ht="15.75" customHeight="1">
      <c r="A683" s="37"/>
      <c r="B683" s="37"/>
      <c r="D683" s="37"/>
      <c r="E683" s="34"/>
      <c r="F683" s="34"/>
      <c r="G683" s="34"/>
      <c r="H683" s="38"/>
      <c r="I683" s="38"/>
      <c r="J683" s="38"/>
      <c r="K683" s="38"/>
    </row>
    <row r="684" spans="1:11" ht="15.75" customHeight="1">
      <c r="A684" s="37"/>
      <c r="B684" s="37"/>
      <c r="D684" s="37"/>
      <c r="E684" s="34"/>
      <c r="F684" s="34"/>
      <c r="G684" s="34"/>
      <c r="H684" s="38"/>
      <c r="I684" s="38"/>
      <c r="J684" s="38"/>
      <c r="K684" s="38"/>
    </row>
    <row r="685" spans="1:11" ht="15.75" customHeight="1">
      <c r="A685" s="37"/>
      <c r="B685" s="37"/>
      <c r="D685" s="37"/>
      <c r="E685" s="34"/>
      <c r="F685" s="34"/>
      <c r="G685" s="34"/>
      <c r="H685" s="38"/>
      <c r="I685" s="38"/>
      <c r="J685" s="38"/>
      <c r="K685" s="38"/>
    </row>
    <row r="686" spans="1:11" ht="15.75" customHeight="1">
      <c r="A686" s="37"/>
      <c r="B686" s="37"/>
      <c r="D686" s="37"/>
      <c r="E686" s="34"/>
      <c r="F686" s="34"/>
      <c r="G686" s="34"/>
      <c r="H686" s="38"/>
      <c r="I686" s="38"/>
      <c r="J686" s="38"/>
      <c r="K686" s="38"/>
    </row>
    <row r="687" spans="1:11" ht="15.75" customHeight="1">
      <c r="A687" s="37"/>
      <c r="B687" s="37"/>
      <c r="D687" s="37"/>
      <c r="E687" s="34"/>
      <c r="F687" s="34"/>
      <c r="G687" s="34"/>
      <c r="H687" s="38"/>
      <c r="I687" s="38"/>
      <c r="J687" s="38"/>
      <c r="K687" s="38"/>
    </row>
    <row r="688" spans="1:11" ht="15.75" customHeight="1">
      <c r="A688" s="37"/>
      <c r="B688" s="37"/>
      <c r="D688" s="37"/>
      <c r="E688" s="34"/>
      <c r="F688" s="34"/>
      <c r="G688" s="34"/>
      <c r="H688" s="38"/>
      <c r="I688" s="38"/>
      <c r="J688" s="38"/>
      <c r="K688" s="38"/>
    </row>
    <row r="689" spans="1:11" ht="15.75" customHeight="1">
      <c r="A689" s="37"/>
      <c r="B689" s="37"/>
      <c r="D689" s="37"/>
      <c r="E689" s="34"/>
      <c r="F689" s="34"/>
      <c r="G689" s="34"/>
      <c r="H689" s="38"/>
      <c r="I689" s="38"/>
      <c r="J689" s="38"/>
      <c r="K689" s="38"/>
    </row>
    <row r="690" spans="1:11" ht="15.75" customHeight="1">
      <c r="A690" s="37"/>
      <c r="B690" s="37"/>
      <c r="D690" s="37"/>
      <c r="E690" s="34"/>
      <c r="F690" s="34"/>
      <c r="G690" s="34"/>
      <c r="H690" s="38"/>
      <c r="I690" s="38"/>
      <c r="J690" s="38"/>
      <c r="K690" s="38"/>
    </row>
    <row r="691" spans="1:11" ht="15.75" customHeight="1">
      <c r="A691" s="37"/>
      <c r="B691" s="37"/>
      <c r="D691" s="37"/>
      <c r="E691" s="34"/>
      <c r="F691" s="34"/>
      <c r="G691" s="34"/>
      <c r="H691" s="38"/>
      <c r="I691" s="38"/>
      <c r="J691" s="38"/>
      <c r="K691" s="38"/>
    </row>
    <row r="692" spans="1:11" ht="15.75" customHeight="1">
      <c r="A692" s="37"/>
      <c r="B692" s="37"/>
      <c r="D692" s="37"/>
      <c r="E692" s="34"/>
      <c r="F692" s="34"/>
      <c r="G692" s="34"/>
      <c r="H692" s="38"/>
      <c r="I692" s="38"/>
      <c r="J692" s="38"/>
      <c r="K692" s="38"/>
    </row>
    <row r="693" spans="1:11" ht="15.75" customHeight="1">
      <c r="A693" s="37"/>
      <c r="B693" s="37"/>
      <c r="D693" s="37"/>
      <c r="E693" s="34"/>
      <c r="F693" s="34"/>
      <c r="G693" s="34"/>
      <c r="H693" s="38"/>
      <c r="I693" s="38"/>
      <c r="J693" s="38"/>
      <c r="K693" s="38"/>
    </row>
    <row r="694" spans="1:11" ht="15.75" customHeight="1">
      <c r="A694" s="37"/>
      <c r="B694" s="37"/>
      <c r="D694" s="37"/>
      <c r="E694" s="34"/>
      <c r="F694" s="34"/>
      <c r="G694" s="34"/>
      <c r="H694" s="38"/>
      <c r="I694" s="38"/>
      <c r="J694" s="38"/>
      <c r="K694" s="38"/>
    </row>
    <row r="695" spans="1:11" ht="15.75" customHeight="1">
      <c r="A695" s="37"/>
      <c r="B695" s="37"/>
      <c r="D695" s="37"/>
      <c r="E695" s="34"/>
      <c r="F695" s="34"/>
      <c r="G695" s="34"/>
      <c r="H695" s="38"/>
      <c r="I695" s="38"/>
      <c r="J695" s="38"/>
      <c r="K695" s="38"/>
    </row>
    <row r="696" spans="1:11" ht="15.75" customHeight="1">
      <c r="A696" s="37"/>
      <c r="B696" s="37"/>
      <c r="D696" s="37"/>
      <c r="E696" s="34"/>
      <c r="F696" s="34"/>
      <c r="G696" s="34"/>
      <c r="H696" s="38"/>
      <c r="I696" s="38"/>
      <c r="J696" s="38"/>
      <c r="K696" s="38"/>
    </row>
    <row r="697" spans="1:11" ht="15.75" customHeight="1">
      <c r="A697" s="37"/>
      <c r="B697" s="37"/>
      <c r="D697" s="37"/>
      <c r="E697" s="34"/>
      <c r="F697" s="34"/>
      <c r="G697" s="34"/>
      <c r="H697" s="38"/>
      <c r="I697" s="38"/>
      <c r="J697" s="38"/>
      <c r="K697" s="38"/>
    </row>
    <row r="698" spans="1:11" ht="15.75" customHeight="1">
      <c r="A698" s="37"/>
      <c r="B698" s="37"/>
      <c r="D698" s="37"/>
      <c r="E698" s="34"/>
      <c r="F698" s="34"/>
      <c r="G698" s="34"/>
      <c r="H698" s="38"/>
      <c r="I698" s="38"/>
      <c r="J698" s="38"/>
      <c r="K698" s="38"/>
    </row>
    <row r="699" spans="1:11" ht="15.75" customHeight="1">
      <c r="A699" s="37"/>
      <c r="B699" s="37"/>
      <c r="D699" s="37"/>
      <c r="E699" s="34"/>
      <c r="F699" s="34"/>
      <c r="G699" s="34"/>
      <c r="H699" s="38"/>
      <c r="I699" s="38"/>
      <c r="J699" s="38"/>
      <c r="K699" s="38"/>
    </row>
    <row r="700" spans="1:11" ht="15.75" customHeight="1">
      <c r="A700" s="37"/>
      <c r="B700" s="37"/>
      <c r="D700" s="37"/>
      <c r="E700" s="34"/>
      <c r="F700" s="34"/>
      <c r="G700" s="34"/>
      <c r="H700" s="38"/>
      <c r="I700" s="38"/>
      <c r="J700" s="38"/>
      <c r="K700" s="38"/>
    </row>
    <row r="701" spans="1:11" ht="15.75" customHeight="1">
      <c r="A701" s="37"/>
      <c r="B701" s="37"/>
      <c r="D701" s="37"/>
      <c r="E701" s="34"/>
      <c r="F701" s="34"/>
      <c r="G701" s="34"/>
      <c r="H701" s="38"/>
      <c r="I701" s="38"/>
      <c r="J701" s="38"/>
      <c r="K701" s="38"/>
    </row>
    <row r="702" spans="1:11" ht="15.75" customHeight="1">
      <c r="A702" s="37"/>
      <c r="B702" s="37"/>
      <c r="D702" s="37"/>
      <c r="E702" s="34"/>
      <c r="F702" s="34"/>
      <c r="G702" s="34"/>
      <c r="H702" s="38"/>
      <c r="I702" s="38"/>
      <c r="J702" s="38"/>
      <c r="K702" s="38"/>
    </row>
    <row r="703" spans="1:11" ht="15.75" customHeight="1">
      <c r="A703" s="37"/>
      <c r="B703" s="37"/>
      <c r="D703" s="37"/>
      <c r="E703" s="34"/>
      <c r="F703" s="34"/>
      <c r="G703" s="34"/>
      <c r="H703" s="38"/>
      <c r="I703" s="38"/>
      <c r="J703" s="38"/>
      <c r="K703" s="38"/>
    </row>
    <row r="704" spans="1:11" ht="15.75" customHeight="1">
      <c r="A704" s="37"/>
      <c r="B704" s="37"/>
      <c r="D704" s="37"/>
      <c r="E704" s="34"/>
      <c r="F704" s="34"/>
      <c r="G704" s="34"/>
      <c r="H704" s="38"/>
      <c r="I704" s="38"/>
      <c r="J704" s="38"/>
      <c r="K704" s="38"/>
    </row>
    <row r="705" spans="1:11" ht="15.75" customHeight="1">
      <c r="A705" s="37"/>
      <c r="B705" s="37"/>
      <c r="D705" s="37"/>
      <c r="E705" s="34"/>
      <c r="F705" s="34"/>
      <c r="G705" s="34"/>
      <c r="H705" s="38"/>
      <c r="I705" s="38"/>
      <c r="J705" s="38"/>
      <c r="K705" s="38"/>
    </row>
    <row r="706" spans="1:11" ht="15.75" customHeight="1">
      <c r="A706" s="37"/>
      <c r="B706" s="37"/>
      <c r="D706" s="37"/>
      <c r="E706" s="34"/>
      <c r="F706" s="34"/>
      <c r="G706" s="34"/>
      <c r="H706" s="38"/>
      <c r="I706" s="38"/>
      <c r="J706" s="38"/>
      <c r="K706" s="38"/>
    </row>
    <row r="707" spans="1:11" ht="15.75" customHeight="1">
      <c r="A707" s="37"/>
      <c r="B707" s="37"/>
      <c r="D707" s="37"/>
      <c r="E707" s="34"/>
      <c r="F707" s="34"/>
      <c r="G707" s="34"/>
      <c r="H707" s="38"/>
      <c r="I707" s="38"/>
      <c r="J707" s="38"/>
      <c r="K707" s="38"/>
    </row>
    <row r="708" spans="1:11" ht="15.75" customHeight="1">
      <c r="A708" s="37"/>
      <c r="B708" s="37"/>
      <c r="D708" s="37"/>
      <c r="E708" s="34"/>
      <c r="F708" s="34"/>
      <c r="G708" s="34"/>
      <c r="H708" s="38"/>
      <c r="I708" s="38"/>
      <c r="J708" s="38"/>
      <c r="K708" s="38"/>
    </row>
    <row r="709" spans="1:11" ht="15.75" customHeight="1">
      <c r="A709" s="37"/>
      <c r="B709" s="37"/>
      <c r="D709" s="37"/>
      <c r="E709" s="34"/>
      <c r="F709" s="34"/>
      <c r="G709" s="34"/>
      <c r="H709" s="38"/>
      <c r="I709" s="38"/>
      <c r="J709" s="38"/>
      <c r="K709" s="38"/>
    </row>
    <row r="710" spans="1:11" ht="15.75" customHeight="1">
      <c r="A710" s="37"/>
      <c r="B710" s="37"/>
      <c r="D710" s="37"/>
      <c r="E710" s="34"/>
      <c r="F710" s="34"/>
      <c r="G710" s="34"/>
      <c r="H710" s="38"/>
      <c r="I710" s="38"/>
      <c r="J710" s="38"/>
      <c r="K710" s="38"/>
    </row>
    <row r="711" spans="1:11" ht="15.75" customHeight="1">
      <c r="A711" s="37"/>
      <c r="B711" s="37"/>
      <c r="D711" s="37"/>
      <c r="E711" s="34"/>
      <c r="F711" s="34"/>
      <c r="G711" s="34"/>
      <c r="H711" s="38"/>
      <c r="I711" s="38"/>
      <c r="J711" s="38"/>
      <c r="K711" s="38"/>
    </row>
    <row r="712" spans="1:11" ht="15.75" customHeight="1">
      <c r="A712" s="37"/>
      <c r="B712" s="37"/>
      <c r="D712" s="37"/>
      <c r="E712" s="34"/>
      <c r="F712" s="34"/>
      <c r="G712" s="34"/>
      <c r="H712" s="38"/>
      <c r="I712" s="38"/>
      <c r="J712" s="38"/>
      <c r="K712" s="38"/>
    </row>
    <row r="713" spans="1:11" ht="15.75" customHeight="1">
      <c r="A713" s="37"/>
      <c r="B713" s="37"/>
      <c r="D713" s="37"/>
      <c r="E713" s="34"/>
      <c r="F713" s="34"/>
      <c r="G713" s="34"/>
      <c r="H713" s="38"/>
      <c r="I713" s="38"/>
      <c r="J713" s="38"/>
      <c r="K713" s="38"/>
    </row>
    <row r="714" spans="1:11" ht="15.75" customHeight="1">
      <c r="A714" s="37"/>
      <c r="B714" s="37"/>
      <c r="D714" s="37"/>
      <c r="E714" s="34"/>
      <c r="F714" s="34"/>
      <c r="G714" s="34"/>
      <c r="H714" s="38"/>
      <c r="I714" s="38"/>
      <c r="J714" s="38"/>
      <c r="K714" s="38"/>
    </row>
    <row r="715" spans="1:11" ht="15.75" customHeight="1">
      <c r="A715" s="37"/>
      <c r="B715" s="37"/>
      <c r="D715" s="37"/>
      <c r="E715" s="34"/>
      <c r="F715" s="34"/>
      <c r="G715" s="34"/>
      <c r="H715" s="38"/>
      <c r="I715" s="38"/>
      <c r="J715" s="38"/>
      <c r="K715" s="38"/>
    </row>
    <row r="716" spans="1:11" ht="15.75" customHeight="1">
      <c r="A716" s="37"/>
      <c r="B716" s="37"/>
      <c r="D716" s="37"/>
      <c r="E716" s="34"/>
      <c r="F716" s="34"/>
      <c r="G716" s="34"/>
      <c r="H716" s="38"/>
      <c r="I716" s="38"/>
      <c r="J716" s="38"/>
      <c r="K716" s="38"/>
    </row>
    <row r="717" spans="1:11" ht="15.75" customHeight="1">
      <c r="A717" s="37"/>
      <c r="B717" s="37"/>
      <c r="D717" s="37"/>
      <c r="E717" s="34"/>
      <c r="F717" s="34"/>
      <c r="G717" s="34"/>
      <c r="H717" s="38"/>
      <c r="I717" s="38"/>
      <c r="J717" s="38"/>
      <c r="K717" s="38"/>
    </row>
    <row r="718" spans="1:11" ht="15.75" customHeight="1">
      <c r="A718" s="37"/>
      <c r="B718" s="37"/>
      <c r="D718" s="37"/>
      <c r="E718" s="34"/>
      <c r="F718" s="34"/>
      <c r="G718" s="34"/>
      <c r="H718" s="38"/>
      <c r="I718" s="38"/>
      <c r="J718" s="38"/>
      <c r="K718" s="38"/>
    </row>
    <row r="719" spans="1:11" ht="15.75" customHeight="1">
      <c r="A719" s="37"/>
      <c r="B719" s="37"/>
      <c r="D719" s="37"/>
      <c r="E719" s="34"/>
      <c r="F719" s="34"/>
      <c r="G719" s="34"/>
      <c r="H719" s="38"/>
      <c r="I719" s="38"/>
      <c r="J719" s="38"/>
      <c r="K719" s="38"/>
    </row>
    <row r="720" spans="1:11" ht="15.75" customHeight="1">
      <c r="A720" s="37"/>
      <c r="B720" s="37"/>
      <c r="D720" s="37"/>
      <c r="E720" s="34"/>
      <c r="F720" s="34"/>
      <c r="G720" s="34"/>
      <c r="H720" s="38"/>
      <c r="I720" s="38"/>
      <c r="J720" s="38"/>
      <c r="K720" s="38"/>
    </row>
    <row r="721" spans="1:11" ht="15.75" customHeight="1">
      <c r="A721" s="37"/>
      <c r="B721" s="37"/>
      <c r="D721" s="37"/>
      <c r="E721" s="34"/>
      <c r="F721" s="34"/>
      <c r="G721" s="34"/>
      <c r="H721" s="38"/>
      <c r="I721" s="38"/>
      <c r="J721" s="38"/>
      <c r="K721" s="38"/>
    </row>
    <row r="722" spans="1:11" ht="15.75" customHeight="1">
      <c r="A722" s="37"/>
      <c r="B722" s="37"/>
      <c r="D722" s="37"/>
      <c r="E722" s="34"/>
      <c r="F722" s="34"/>
      <c r="G722" s="34"/>
      <c r="H722" s="38"/>
      <c r="I722" s="38"/>
      <c r="J722" s="38"/>
      <c r="K722" s="38"/>
    </row>
    <row r="723" spans="1:11" ht="15.75" customHeight="1">
      <c r="A723" s="37"/>
      <c r="B723" s="37"/>
      <c r="D723" s="37"/>
      <c r="E723" s="34"/>
      <c r="F723" s="34"/>
      <c r="G723" s="34"/>
      <c r="H723" s="38"/>
      <c r="I723" s="38"/>
      <c r="J723" s="38"/>
      <c r="K723" s="38"/>
    </row>
    <row r="724" spans="1:11" ht="15.75" customHeight="1">
      <c r="A724" s="37"/>
      <c r="B724" s="37"/>
      <c r="D724" s="37"/>
      <c r="E724" s="34"/>
      <c r="F724" s="34"/>
      <c r="G724" s="34"/>
      <c r="H724" s="38"/>
      <c r="I724" s="38"/>
      <c r="J724" s="38"/>
      <c r="K724" s="38"/>
    </row>
    <row r="725" spans="1:11" ht="15.75" customHeight="1">
      <c r="A725" s="37"/>
      <c r="B725" s="37"/>
      <c r="D725" s="37"/>
      <c r="E725" s="34"/>
      <c r="F725" s="34"/>
      <c r="G725" s="34"/>
      <c r="H725" s="38"/>
      <c r="I725" s="38"/>
      <c r="J725" s="38"/>
      <c r="K725" s="38"/>
    </row>
    <row r="726" spans="1:11" ht="15.75" customHeight="1">
      <c r="A726" s="37"/>
      <c r="B726" s="37"/>
      <c r="D726" s="37"/>
      <c r="E726" s="34"/>
      <c r="F726" s="34"/>
      <c r="G726" s="34"/>
      <c r="H726" s="38"/>
      <c r="I726" s="38"/>
      <c r="J726" s="38"/>
      <c r="K726" s="38"/>
    </row>
    <row r="727" spans="1:11" ht="15.75" customHeight="1">
      <c r="A727" s="37"/>
      <c r="B727" s="37"/>
      <c r="D727" s="37"/>
      <c r="E727" s="34"/>
      <c r="F727" s="34"/>
      <c r="G727" s="34"/>
      <c r="H727" s="38"/>
      <c r="I727" s="38"/>
      <c r="J727" s="38"/>
      <c r="K727" s="38"/>
    </row>
    <row r="728" spans="1:11" ht="15.75" customHeight="1">
      <c r="A728" s="37"/>
      <c r="B728" s="37"/>
      <c r="D728" s="37"/>
      <c r="E728" s="34"/>
      <c r="F728" s="34"/>
      <c r="G728" s="34"/>
      <c r="H728" s="38"/>
      <c r="I728" s="38"/>
      <c r="J728" s="38"/>
      <c r="K728" s="38"/>
    </row>
    <row r="729" spans="1:11" ht="15.75" customHeight="1">
      <c r="A729" s="37"/>
      <c r="B729" s="37"/>
      <c r="D729" s="37"/>
      <c r="E729" s="34"/>
      <c r="F729" s="34"/>
      <c r="G729" s="34"/>
      <c r="H729" s="38"/>
      <c r="I729" s="38"/>
      <c r="J729" s="38"/>
      <c r="K729" s="38"/>
    </row>
    <row r="730" spans="1:11" ht="15.75" customHeight="1">
      <c r="A730" s="37"/>
      <c r="B730" s="37"/>
      <c r="D730" s="37"/>
      <c r="E730" s="34"/>
      <c r="F730" s="34"/>
      <c r="G730" s="34"/>
      <c r="H730" s="38"/>
      <c r="I730" s="38"/>
      <c r="J730" s="38"/>
      <c r="K730" s="38"/>
    </row>
    <row r="731" spans="1:11" ht="15.75" customHeight="1">
      <c r="A731" s="37"/>
      <c r="B731" s="37"/>
      <c r="D731" s="37"/>
      <c r="E731" s="34"/>
      <c r="F731" s="34"/>
      <c r="G731" s="34"/>
      <c r="H731" s="38"/>
      <c r="I731" s="38"/>
      <c r="J731" s="38"/>
      <c r="K731" s="38"/>
    </row>
    <row r="732" spans="1:11" ht="15.75" customHeight="1">
      <c r="A732" s="37"/>
      <c r="B732" s="37"/>
      <c r="D732" s="37"/>
      <c r="E732" s="34"/>
      <c r="F732" s="34"/>
      <c r="G732" s="34"/>
      <c r="H732" s="38"/>
      <c r="I732" s="38"/>
      <c r="J732" s="38"/>
      <c r="K732" s="38"/>
    </row>
    <row r="733" spans="1:11" ht="15.75" customHeight="1">
      <c r="A733" s="37"/>
      <c r="B733" s="37"/>
      <c r="D733" s="37"/>
      <c r="E733" s="34"/>
      <c r="F733" s="34"/>
      <c r="G733" s="34"/>
      <c r="H733" s="38"/>
      <c r="I733" s="38"/>
      <c r="J733" s="38"/>
      <c r="K733" s="38"/>
    </row>
    <row r="734" spans="1:11" ht="15.75" customHeight="1">
      <c r="A734" s="37"/>
      <c r="B734" s="37"/>
      <c r="D734" s="37"/>
      <c r="E734" s="34"/>
      <c r="F734" s="34"/>
      <c r="G734" s="34"/>
      <c r="H734" s="38"/>
      <c r="I734" s="38"/>
      <c r="J734" s="38"/>
      <c r="K734" s="38"/>
    </row>
    <row r="735" spans="1:11" ht="15.75" customHeight="1">
      <c r="A735" s="37"/>
      <c r="B735" s="37"/>
      <c r="D735" s="37"/>
      <c r="E735" s="34"/>
      <c r="F735" s="34"/>
      <c r="G735" s="34"/>
      <c r="H735" s="38"/>
      <c r="I735" s="38"/>
      <c r="J735" s="38"/>
      <c r="K735" s="38"/>
    </row>
    <row r="736" spans="1:11" ht="15.75" customHeight="1">
      <c r="A736" s="37"/>
      <c r="B736" s="37"/>
      <c r="D736" s="37"/>
      <c r="E736" s="34"/>
      <c r="F736" s="34"/>
      <c r="G736" s="34"/>
      <c r="H736" s="38"/>
      <c r="I736" s="38"/>
      <c r="J736" s="38"/>
      <c r="K736" s="38"/>
    </row>
    <row r="737" spans="1:11" ht="15.75" customHeight="1">
      <c r="A737" s="37"/>
      <c r="B737" s="37"/>
      <c r="D737" s="37"/>
      <c r="E737" s="34"/>
      <c r="F737" s="34"/>
      <c r="G737" s="34"/>
      <c r="H737" s="38"/>
      <c r="I737" s="38"/>
      <c r="J737" s="38"/>
      <c r="K737" s="38"/>
    </row>
    <row r="738" spans="1:11" ht="15.75" customHeight="1">
      <c r="A738" s="37"/>
      <c r="B738" s="37"/>
      <c r="D738" s="37"/>
      <c r="E738" s="34"/>
      <c r="F738" s="34"/>
      <c r="G738" s="34"/>
      <c r="H738" s="38"/>
      <c r="I738" s="38"/>
      <c r="J738" s="38"/>
      <c r="K738" s="38"/>
    </row>
    <row r="739" spans="1:11" ht="15.75" customHeight="1">
      <c r="A739" s="37"/>
      <c r="B739" s="37"/>
      <c r="D739" s="37"/>
      <c r="E739" s="34"/>
      <c r="F739" s="34"/>
      <c r="G739" s="34"/>
      <c r="H739" s="38"/>
      <c r="I739" s="38"/>
      <c r="J739" s="38"/>
      <c r="K739" s="38"/>
    </row>
    <row r="740" spans="1:11" ht="15.75" customHeight="1">
      <c r="A740" s="37"/>
      <c r="B740" s="37"/>
      <c r="D740" s="37"/>
      <c r="E740" s="34"/>
      <c r="F740" s="34"/>
      <c r="G740" s="34"/>
      <c r="H740" s="38"/>
      <c r="I740" s="38"/>
      <c r="J740" s="38"/>
      <c r="K740" s="38"/>
    </row>
    <row r="741" spans="1:11" ht="15.75" customHeight="1">
      <c r="A741" s="37"/>
      <c r="B741" s="37"/>
      <c r="D741" s="37"/>
      <c r="E741" s="34"/>
      <c r="F741" s="34"/>
      <c r="G741" s="34"/>
      <c r="H741" s="38"/>
      <c r="I741" s="38"/>
      <c r="J741" s="38"/>
      <c r="K741" s="38"/>
    </row>
    <row r="742" spans="1:11" ht="15.75" customHeight="1">
      <c r="A742" s="37"/>
      <c r="B742" s="37"/>
      <c r="D742" s="37"/>
      <c r="E742" s="34"/>
      <c r="F742" s="34"/>
      <c r="G742" s="34"/>
      <c r="H742" s="38"/>
      <c r="I742" s="38"/>
      <c r="J742" s="38"/>
      <c r="K742" s="38"/>
    </row>
    <row r="743" spans="1:11" ht="15.75" customHeight="1">
      <c r="A743" s="37"/>
      <c r="B743" s="37"/>
      <c r="D743" s="37"/>
      <c r="E743" s="34"/>
      <c r="F743" s="34"/>
      <c r="G743" s="34"/>
      <c r="H743" s="38"/>
      <c r="I743" s="38"/>
      <c r="J743" s="38"/>
      <c r="K743" s="38"/>
    </row>
    <row r="744" spans="1:11" ht="15.75" customHeight="1">
      <c r="A744" s="37"/>
      <c r="B744" s="37"/>
      <c r="D744" s="37"/>
      <c r="E744" s="34"/>
      <c r="F744" s="34"/>
      <c r="G744" s="34"/>
      <c r="H744" s="38"/>
      <c r="I744" s="38"/>
      <c r="J744" s="38"/>
      <c r="K744" s="38"/>
    </row>
    <row r="745" spans="1:11" ht="15.75" customHeight="1">
      <c r="A745" s="37"/>
      <c r="B745" s="37"/>
      <c r="D745" s="37"/>
      <c r="E745" s="34"/>
      <c r="F745" s="34"/>
      <c r="G745" s="34"/>
      <c r="H745" s="38"/>
      <c r="I745" s="38"/>
      <c r="J745" s="38"/>
      <c r="K745" s="38"/>
    </row>
    <row r="746" spans="1:11" ht="15.75" customHeight="1">
      <c r="A746" s="37"/>
      <c r="B746" s="37"/>
      <c r="D746" s="37"/>
      <c r="E746" s="34"/>
      <c r="F746" s="34"/>
      <c r="G746" s="34"/>
      <c r="H746" s="38"/>
      <c r="I746" s="38"/>
      <c r="J746" s="38"/>
      <c r="K746" s="38"/>
    </row>
    <row r="747" spans="1:11" ht="15.75" customHeight="1">
      <c r="A747" s="37"/>
      <c r="B747" s="37"/>
      <c r="D747" s="37"/>
      <c r="E747" s="34"/>
      <c r="F747" s="34"/>
      <c r="G747" s="34"/>
      <c r="H747" s="38"/>
      <c r="I747" s="38"/>
      <c r="J747" s="38"/>
      <c r="K747" s="38"/>
    </row>
    <row r="748" spans="1:11" ht="15.75" customHeight="1">
      <c r="A748" s="37"/>
      <c r="B748" s="37"/>
      <c r="D748" s="37"/>
      <c r="E748" s="34"/>
      <c r="F748" s="34"/>
      <c r="G748" s="34"/>
      <c r="H748" s="38"/>
      <c r="I748" s="38"/>
      <c r="J748" s="38"/>
      <c r="K748" s="38"/>
    </row>
    <row r="749" spans="1:11" ht="15.75" customHeight="1">
      <c r="A749" s="37"/>
      <c r="B749" s="37"/>
      <c r="D749" s="37"/>
      <c r="E749" s="34"/>
      <c r="F749" s="34"/>
      <c r="G749" s="34"/>
      <c r="H749" s="38"/>
      <c r="I749" s="38"/>
      <c r="J749" s="38"/>
      <c r="K749" s="38"/>
    </row>
    <row r="750" spans="1:11" ht="15.75" customHeight="1">
      <c r="A750" s="37"/>
      <c r="B750" s="37"/>
      <c r="D750" s="37"/>
      <c r="E750" s="34"/>
      <c r="F750" s="34"/>
      <c r="G750" s="34"/>
      <c r="H750" s="38"/>
      <c r="I750" s="38"/>
      <c r="J750" s="38"/>
      <c r="K750" s="38"/>
    </row>
    <row r="751" spans="1:11" ht="15.75" customHeight="1">
      <c r="A751" s="37"/>
      <c r="B751" s="37"/>
      <c r="D751" s="37"/>
      <c r="E751" s="34"/>
      <c r="F751" s="34"/>
      <c r="G751" s="34"/>
      <c r="H751" s="38"/>
      <c r="I751" s="38"/>
      <c r="J751" s="38"/>
      <c r="K751" s="38"/>
    </row>
    <row r="752" spans="1:11" ht="15.75" customHeight="1">
      <c r="A752" s="37"/>
      <c r="B752" s="37"/>
      <c r="D752" s="37"/>
      <c r="E752" s="34"/>
      <c r="F752" s="34"/>
      <c r="G752" s="34"/>
      <c r="H752" s="38"/>
      <c r="I752" s="38"/>
      <c r="J752" s="38"/>
      <c r="K752" s="38"/>
    </row>
    <row r="753" spans="1:11" ht="15.75" customHeight="1">
      <c r="A753" s="37"/>
      <c r="B753" s="37"/>
      <c r="D753" s="37"/>
      <c r="E753" s="34"/>
      <c r="F753" s="34"/>
      <c r="G753" s="34"/>
      <c r="H753" s="38"/>
      <c r="I753" s="38"/>
      <c r="J753" s="38"/>
      <c r="K753" s="38"/>
    </row>
    <row r="754" spans="1:11" ht="15.75" customHeight="1">
      <c r="A754" s="37"/>
      <c r="B754" s="37"/>
      <c r="D754" s="37"/>
      <c r="E754" s="34"/>
      <c r="F754" s="34"/>
      <c r="G754" s="34"/>
      <c r="H754" s="38"/>
      <c r="I754" s="38"/>
      <c r="J754" s="38"/>
      <c r="K754" s="38"/>
    </row>
    <row r="755" spans="1:11" ht="15.75" customHeight="1">
      <c r="A755" s="37"/>
      <c r="B755" s="37"/>
      <c r="D755" s="37"/>
      <c r="E755" s="34"/>
      <c r="F755" s="34"/>
      <c r="G755" s="34"/>
      <c r="H755" s="38"/>
      <c r="I755" s="38"/>
      <c r="J755" s="38"/>
      <c r="K755" s="38"/>
    </row>
    <row r="756" spans="1:11" ht="15.75" customHeight="1">
      <c r="A756" s="37"/>
      <c r="B756" s="37"/>
      <c r="D756" s="37"/>
      <c r="E756" s="34"/>
      <c r="F756" s="34"/>
      <c r="G756" s="34"/>
      <c r="H756" s="38"/>
      <c r="I756" s="38"/>
      <c r="J756" s="38"/>
      <c r="K756" s="38"/>
    </row>
    <row r="757" spans="1:11" ht="15.75" customHeight="1">
      <c r="A757" s="37"/>
      <c r="B757" s="37"/>
      <c r="D757" s="37"/>
      <c r="E757" s="34"/>
      <c r="F757" s="34"/>
      <c r="G757" s="34"/>
      <c r="H757" s="38"/>
      <c r="I757" s="38"/>
      <c r="J757" s="38"/>
      <c r="K757" s="38"/>
    </row>
    <row r="758" spans="1:11" ht="15.75" customHeight="1">
      <c r="A758" s="37"/>
      <c r="B758" s="37"/>
      <c r="D758" s="37"/>
      <c r="E758" s="34"/>
      <c r="F758" s="34"/>
      <c r="G758" s="34"/>
      <c r="H758" s="38"/>
      <c r="I758" s="38"/>
      <c r="J758" s="38"/>
      <c r="K758" s="38"/>
    </row>
    <row r="759" spans="1:11" ht="15.75" customHeight="1">
      <c r="A759" s="37"/>
      <c r="B759" s="37"/>
      <c r="D759" s="37"/>
      <c r="E759" s="34"/>
      <c r="F759" s="34"/>
      <c r="G759" s="34"/>
      <c r="H759" s="38"/>
      <c r="I759" s="38"/>
      <c r="J759" s="38"/>
      <c r="K759" s="38"/>
    </row>
    <row r="760" spans="1:11" ht="15.75" customHeight="1">
      <c r="A760" s="37"/>
      <c r="B760" s="37"/>
      <c r="D760" s="37"/>
      <c r="E760" s="34"/>
      <c r="F760" s="34"/>
      <c r="G760" s="34"/>
      <c r="H760" s="38"/>
      <c r="I760" s="38"/>
      <c r="J760" s="38"/>
      <c r="K760" s="38"/>
    </row>
    <row r="761" spans="1:11" ht="15.75" customHeight="1">
      <c r="A761" s="37"/>
      <c r="B761" s="37"/>
      <c r="D761" s="37"/>
      <c r="E761" s="34"/>
      <c r="F761" s="34"/>
      <c r="G761" s="34"/>
      <c r="H761" s="38"/>
      <c r="I761" s="38"/>
      <c r="J761" s="38"/>
      <c r="K761" s="38"/>
    </row>
    <row r="762" spans="1:11" ht="15.75" customHeight="1">
      <c r="A762" s="37"/>
      <c r="B762" s="37"/>
      <c r="D762" s="37"/>
      <c r="E762" s="34"/>
      <c r="F762" s="34"/>
      <c r="G762" s="34"/>
      <c r="H762" s="38"/>
      <c r="I762" s="38"/>
      <c r="J762" s="38"/>
      <c r="K762" s="38"/>
    </row>
    <row r="763" spans="1:11" ht="15.75" customHeight="1">
      <c r="A763" s="37"/>
      <c r="B763" s="37"/>
      <c r="D763" s="37"/>
      <c r="E763" s="34"/>
      <c r="F763" s="34"/>
      <c r="G763" s="34"/>
      <c r="H763" s="38"/>
      <c r="I763" s="38"/>
      <c r="J763" s="38"/>
      <c r="K763" s="38"/>
    </row>
    <row r="764" spans="1:11" ht="15.75" customHeight="1">
      <c r="A764" s="37"/>
      <c r="B764" s="37"/>
      <c r="D764" s="37"/>
      <c r="E764" s="34"/>
      <c r="F764" s="34"/>
      <c r="G764" s="34"/>
      <c r="H764" s="38"/>
      <c r="I764" s="38"/>
      <c r="J764" s="38"/>
      <c r="K764" s="38"/>
    </row>
    <row r="765" spans="1:11" ht="15.75" customHeight="1">
      <c r="A765" s="37"/>
      <c r="B765" s="37"/>
      <c r="D765" s="37"/>
      <c r="E765" s="34"/>
      <c r="F765" s="34"/>
      <c r="G765" s="34"/>
      <c r="H765" s="38"/>
      <c r="I765" s="38"/>
      <c r="J765" s="38"/>
      <c r="K765" s="38"/>
    </row>
    <row r="766" spans="1:11" ht="15.75" customHeight="1">
      <c r="A766" s="37"/>
      <c r="B766" s="37"/>
      <c r="D766" s="37"/>
      <c r="E766" s="34"/>
      <c r="F766" s="34"/>
      <c r="G766" s="34"/>
      <c r="H766" s="38"/>
      <c r="I766" s="38"/>
      <c r="J766" s="38"/>
      <c r="K766" s="38"/>
    </row>
    <row r="767" spans="1:11" ht="15.75" customHeight="1">
      <c r="A767" s="37"/>
      <c r="B767" s="37"/>
      <c r="D767" s="37"/>
      <c r="E767" s="34"/>
      <c r="F767" s="34"/>
      <c r="G767" s="34"/>
      <c r="H767" s="38"/>
      <c r="I767" s="38"/>
      <c r="J767" s="38"/>
      <c r="K767" s="38"/>
    </row>
    <row r="768" spans="1:11" ht="15.75" customHeight="1">
      <c r="A768" s="37"/>
      <c r="B768" s="37"/>
      <c r="D768" s="37"/>
      <c r="E768" s="34"/>
      <c r="F768" s="34"/>
      <c r="G768" s="34"/>
      <c r="H768" s="38"/>
      <c r="I768" s="38"/>
      <c r="J768" s="38"/>
      <c r="K768" s="38"/>
    </row>
    <row r="769" spans="1:11" ht="15.75" customHeight="1">
      <c r="A769" s="37"/>
      <c r="B769" s="37"/>
      <c r="D769" s="37"/>
      <c r="E769" s="34"/>
      <c r="F769" s="34"/>
      <c r="G769" s="34"/>
      <c r="H769" s="38"/>
      <c r="I769" s="38"/>
      <c r="J769" s="38"/>
      <c r="K769" s="38"/>
    </row>
    <row r="770" spans="1:11" ht="15.75" customHeight="1">
      <c r="A770" s="37"/>
      <c r="B770" s="37"/>
      <c r="D770" s="37"/>
      <c r="E770" s="34"/>
      <c r="F770" s="34"/>
      <c r="G770" s="34"/>
      <c r="H770" s="38"/>
      <c r="I770" s="38"/>
      <c r="J770" s="38"/>
      <c r="K770" s="38"/>
    </row>
    <row r="771" spans="1:11" ht="15.75" customHeight="1">
      <c r="A771" s="37"/>
      <c r="B771" s="37"/>
      <c r="D771" s="37"/>
      <c r="E771" s="34"/>
      <c r="F771" s="34"/>
      <c r="G771" s="34"/>
      <c r="H771" s="38"/>
      <c r="I771" s="38"/>
      <c r="J771" s="38"/>
      <c r="K771" s="38"/>
    </row>
    <row r="772" spans="1:11" ht="15.75" customHeight="1">
      <c r="A772" s="37"/>
      <c r="B772" s="37"/>
      <c r="D772" s="37"/>
      <c r="E772" s="34"/>
      <c r="F772" s="34"/>
      <c r="G772" s="34"/>
      <c r="H772" s="38"/>
      <c r="I772" s="38"/>
      <c r="J772" s="38"/>
      <c r="K772" s="38"/>
    </row>
    <row r="773" spans="1:11" ht="15.75" customHeight="1">
      <c r="A773" s="37"/>
      <c r="B773" s="37"/>
      <c r="D773" s="37"/>
      <c r="E773" s="34"/>
      <c r="F773" s="34"/>
      <c r="G773" s="34"/>
      <c r="H773" s="38"/>
      <c r="I773" s="38"/>
      <c r="J773" s="38"/>
      <c r="K773" s="38"/>
    </row>
    <row r="774" spans="1:11" ht="15.75" customHeight="1">
      <c r="A774" s="37"/>
      <c r="B774" s="37"/>
      <c r="D774" s="37"/>
      <c r="E774" s="34"/>
      <c r="F774" s="34"/>
      <c r="G774" s="34"/>
      <c r="H774" s="38"/>
      <c r="I774" s="38"/>
      <c r="J774" s="38"/>
      <c r="K774" s="38"/>
    </row>
    <row r="775" spans="1:11" ht="15.75" customHeight="1">
      <c r="A775" s="37"/>
      <c r="B775" s="37"/>
      <c r="D775" s="37"/>
      <c r="E775" s="34"/>
      <c r="F775" s="34"/>
      <c r="G775" s="34"/>
      <c r="H775" s="38"/>
      <c r="I775" s="38"/>
      <c r="J775" s="38"/>
      <c r="K775" s="38"/>
    </row>
    <row r="776" spans="1:11" ht="15.75" customHeight="1">
      <c r="A776" s="37"/>
      <c r="B776" s="37"/>
      <c r="D776" s="37"/>
      <c r="E776" s="34"/>
      <c r="F776" s="34"/>
      <c r="G776" s="34"/>
      <c r="H776" s="38"/>
      <c r="I776" s="38"/>
      <c r="J776" s="38"/>
      <c r="K776" s="38"/>
    </row>
    <row r="777" spans="1:11" ht="15.75" customHeight="1">
      <c r="A777" s="37"/>
      <c r="B777" s="37"/>
      <c r="D777" s="37"/>
      <c r="E777" s="34"/>
      <c r="F777" s="34"/>
      <c r="G777" s="34"/>
      <c r="H777" s="38"/>
      <c r="I777" s="38"/>
      <c r="J777" s="38"/>
      <c r="K777" s="38"/>
    </row>
    <row r="778" spans="1:11" ht="15.75" customHeight="1">
      <c r="A778" s="37"/>
      <c r="B778" s="37"/>
      <c r="D778" s="37"/>
      <c r="E778" s="34"/>
      <c r="F778" s="34"/>
      <c r="G778" s="34"/>
      <c r="H778" s="38"/>
      <c r="I778" s="38"/>
      <c r="J778" s="38"/>
      <c r="K778" s="38"/>
    </row>
    <row r="779" spans="1:11" ht="15.75" customHeight="1">
      <c r="A779" s="37"/>
      <c r="B779" s="37"/>
      <c r="D779" s="37"/>
      <c r="E779" s="34"/>
      <c r="F779" s="34"/>
      <c r="G779" s="34"/>
      <c r="H779" s="38"/>
      <c r="I779" s="38"/>
      <c r="J779" s="38"/>
      <c r="K779" s="38"/>
    </row>
    <row r="780" spans="1:11" ht="15.75" customHeight="1">
      <c r="A780" s="37"/>
      <c r="B780" s="37"/>
      <c r="D780" s="37"/>
      <c r="E780" s="34"/>
      <c r="F780" s="34"/>
      <c r="G780" s="34"/>
      <c r="H780" s="38"/>
      <c r="I780" s="38"/>
      <c r="J780" s="38"/>
      <c r="K780" s="38"/>
    </row>
    <row r="781" spans="1:11" ht="15.75" customHeight="1">
      <c r="A781" s="37"/>
      <c r="B781" s="37"/>
      <c r="D781" s="37"/>
      <c r="E781" s="34"/>
      <c r="F781" s="34"/>
      <c r="G781" s="34"/>
      <c r="H781" s="38"/>
      <c r="I781" s="38"/>
      <c r="J781" s="38"/>
      <c r="K781" s="38"/>
    </row>
    <row r="782" spans="1:11" ht="15.75" customHeight="1">
      <c r="A782" s="37"/>
      <c r="B782" s="37"/>
      <c r="D782" s="37"/>
      <c r="E782" s="34"/>
      <c r="F782" s="34"/>
      <c r="G782" s="34"/>
      <c r="H782" s="38"/>
      <c r="I782" s="38"/>
      <c r="J782" s="38"/>
      <c r="K782" s="38"/>
    </row>
    <row r="783" spans="1:11" ht="15.75" customHeight="1">
      <c r="A783" s="37"/>
      <c r="B783" s="37"/>
      <c r="D783" s="37"/>
      <c r="E783" s="34"/>
      <c r="F783" s="34"/>
      <c r="G783" s="34"/>
      <c r="H783" s="38"/>
      <c r="I783" s="38"/>
      <c r="J783" s="38"/>
      <c r="K783" s="38"/>
    </row>
    <row r="784" spans="1:11" ht="15.75" customHeight="1">
      <c r="A784" s="37"/>
      <c r="B784" s="37"/>
      <c r="D784" s="37"/>
      <c r="E784" s="34"/>
      <c r="F784" s="34"/>
      <c r="G784" s="34"/>
      <c r="H784" s="38"/>
      <c r="I784" s="38"/>
      <c r="J784" s="38"/>
      <c r="K784" s="38"/>
    </row>
    <row r="785" spans="1:11" ht="15.75" customHeight="1">
      <c r="A785" s="37"/>
      <c r="B785" s="37"/>
      <c r="D785" s="37"/>
      <c r="E785" s="34"/>
      <c r="F785" s="34"/>
      <c r="G785" s="34"/>
      <c r="H785" s="38"/>
      <c r="I785" s="38"/>
      <c r="J785" s="38"/>
      <c r="K785" s="38"/>
    </row>
    <row r="786" spans="1:11" ht="15.75" customHeight="1">
      <c r="A786" s="37"/>
      <c r="B786" s="37"/>
      <c r="D786" s="37"/>
      <c r="E786" s="34"/>
      <c r="F786" s="34"/>
      <c r="G786" s="34"/>
      <c r="H786" s="38"/>
      <c r="I786" s="38"/>
      <c r="J786" s="38"/>
      <c r="K786" s="38"/>
    </row>
    <row r="787" spans="1:11" ht="15.75" customHeight="1">
      <c r="A787" s="37"/>
      <c r="B787" s="37"/>
      <c r="D787" s="37"/>
      <c r="E787" s="34"/>
      <c r="F787" s="34"/>
      <c r="G787" s="34"/>
      <c r="H787" s="38"/>
      <c r="I787" s="38"/>
      <c r="J787" s="38"/>
      <c r="K787" s="38"/>
    </row>
    <row r="788" spans="1:11" ht="15.75" customHeight="1">
      <c r="A788" s="37"/>
      <c r="B788" s="37"/>
      <c r="D788" s="37"/>
      <c r="E788" s="34"/>
      <c r="F788" s="34"/>
      <c r="G788" s="34"/>
      <c r="H788" s="38"/>
      <c r="I788" s="38"/>
      <c r="J788" s="38"/>
      <c r="K788" s="38"/>
    </row>
    <row r="789" spans="1:11" ht="15.75" customHeight="1">
      <c r="A789" s="37"/>
      <c r="B789" s="37"/>
      <c r="D789" s="37"/>
      <c r="E789" s="34"/>
      <c r="F789" s="34"/>
      <c r="G789" s="34"/>
      <c r="H789" s="38"/>
      <c r="I789" s="38"/>
      <c r="J789" s="38"/>
      <c r="K789" s="38"/>
    </row>
    <row r="790" spans="1:11" ht="15.75" customHeight="1">
      <c r="A790" s="37"/>
      <c r="B790" s="37"/>
      <c r="D790" s="37"/>
      <c r="E790" s="34"/>
      <c r="F790" s="34"/>
      <c r="G790" s="34"/>
      <c r="H790" s="38"/>
      <c r="I790" s="38"/>
      <c r="J790" s="38"/>
      <c r="K790" s="38"/>
    </row>
    <row r="791" spans="1:11" ht="15.75" customHeight="1">
      <c r="A791" s="37"/>
      <c r="B791" s="37"/>
      <c r="D791" s="37"/>
      <c r="E791" s="34"/>
      <c r="F791" s="34"/>
      <c r="G791" s="34"/>
      <c r="H791" s="38"/>
      <c r="I791" s="38"/>
      <c r="J791" s="38"/>
      <c r="K791" s="38"/>
    </row>
    <row r="792" spans="1:11" ht="15.75" customHeight="1">
      <c r="A792" s="37"/>
      <c r="B792" s="37"/>
      <c r="D792" s="37"/>
      <c r="E792" s="34"/>
      <c r="F792" s="34"/>
      <c r="G792" s="34"/>
      <c r="H792" s="38"/>
      <c r="I792" s="38"/>
      <c r="J792" s="38"/>
      <c r="K792" s="38"/>
    </row>
    <row r="793" spans="1:11" ht="15.75" customHeight="1">
      <c r="A793" s="37"/>
      <c r="B793" s="37"/>
      <c r="D793" s="37"/>
      <c r="E793" s="34"/>
      <c r="F793" s="34"/>
      <c r="G793" s="34"/>
      <c r="H793" s="38"/>
      <c r="I793" s="38"/>
      <c r="J793" s="38"/>
      <c r="K793" s="38"/>
    </row>
    <row r="794" spans="1:11" ht="15.75" customHeight="1">
      <c r="A794" s="37"/>
      <c r="B794" s="37"/>
      <c r="D794" s="37"/>
      <c r="E794" s="34"/>
      <c r="F794" s="34"/>
      <c r="G794" s="34"/>
      <c r="H794" s="38"/>
      <c r="I794" s="38"/>
      <c r="J794" s="38"/>
      <c r="K794" s="38"/>
    </row>
    <row r="795" spans="1:11" ht="15.75" customHeight="1">
      <c r="A795" s="37"/>
      <c r="B795" s="37"/>
      <c r="D795" s="37"/>
      <c r="E795" s="34"/>
      <c r="F795" s="34"/>
      <c r="G795" s="34"/>
      <c r="H795" s="38"/>
      <c r="I795" s="38"/>
      <c r="J795" s="38"/>
      <c r="K795" s="38"/>
    </row>
    <row r="796" spans="1:11" ht="15.75" customHeight="1">
      <c r="A796" s="37"/>
      <c r="B796" s="37"/>
      <c r="D796" s="37"/>
      <c r="E796" s="34"/>
      <c r="F796" s="34"/>
      <c r="G796" s="34"/>
      <c r="H796" s="38"/>
      <c r="I796" s="38"/>
      <c r="J796" s="38"/>
      <c r="K796" s="38"/>
    </row>
    <row r="797" spans="1:11" ht="15.75" customHeight="1">
      <c r="A797" s="37"/>
      <c r="B797" s="37"/>
      <c r="D797" s="37"/>
      <c r="E797" s="34"/>
      <c r="F797" s="34"/>
      <c r="G797" s="34"/>
      <c r="H797" s="38"/>
      <c r="I797" s="38"/>
      <c r="J797" s="38"/>
      <c r="K797" s="38"/>
    </row>
    <row r="798" spans="1:11" ht="15.75" customHeight="1">
      <c r="A798" s="37"/>
      <c r="B798" s="37"/>
      <c r="D798" s="37"/>
      <c r="E798" s="34"/>
      <c r="F798" s="34"/>
      <c r="G798" s="34"/>
      <c r="H798" s="38"/>
      <c r="I798" s="38"/>
      <c r="J798" s="38"/>
      <c r="K798" s="38"/>
    </row>
    <row r="799" spans="1:11" ht="15.75" customHeight="1">
      <c r="A799" s="37"/>
      <c r="B799" s="37"/>
      <c r="D799" s="37"/>
      <c r="E799" s="34"/>
      <c r="F799" s="34"/>
      <c r="G799" s="34"/>
      <c r="H799" s="38"/>
      <c r="I799" s="38"/>
      <c r="J799" s="38"/>
      <c r="K799" s="38"/>
    </row>
    <row r="800" spans="1:11" ht="15.75" customHeight="1">
      <c r="A800" s="37"/>
      <c r="B800" s="37"/>
      <c r="D800" s="37"/>
      <c r="E800" s="34"/>
      <c r="F800" s="34"/>
      <c r="G800" s="34"/>
      <c r="H800" s="38"/>
      <c r="I800" s="38"/>
      <c r="J800" s="38"/>
      <c r="K800" s="38"/>
    </row>
    <row r="801" spans="1:11" ht="15.75" customHeight="1">
      <c r="A801" s="37"/>
      <c r="B801" s="37"/>
      <c r="D801" s="37"/>
      <c r="E801" s="34"/>
      <c r="F801" s="34"/>
      <c r="G801" s="34"/>
      <c r="H801" s="38"/>
      <c r="I801" s="38"/>
      <c r="J801" s="38"/>
      <c r="K801" s="38"/>
    </row>
    <row r="802" spans="1:11" ht="15.75" customHeight="1">
      <c r="A802" s="37"/>
      <c r="B802" s="37"/>
      <c r="D802" s="37"/>
      <c r="E802" s="34"/>
      <c r="F802" s="34"/>
      <c r="G802" s="34"/>
      <c r="H802" s="38"/>
      <c r="I802" s="38"/>
      <c r="J802" s="38"/>
      <c r="K802" s="38"/>
    </row>
    <row r="803" spans="1:11" ht="15.75" customHeight="1">
      <c r="A803" s="37"/>
      <c r="B803" s="37"/>
      <c r="D803" s="37"/>
      <c r="E803" s="34"/>
      <c r="F803" s="34"/>
      <c r="G803" s="34"/>
      <c r="H803" s="38"/>
      <c r="I803" s="38"/>
      <c r="J803" s="38"/>
      <c r="K803" s="38"/>
    </row>
    <row r="804" spans="1:11" ht="15.75" customHeight="1">
      <c r="A804" s="37"/>
      <c r="B804" s="37"/>
      <c r="D804" s="37"/>
      <c r="E804" s="34"/>
      <c r="F804" s="34"/>
      <c r="G804" s="34"/>
      <c r="H804" s="38"/>
      <c r="I804" s="38"/>
      <c r="J804" s="38"/>
      <c r="K804" s="38"/>
    </row>
    <row r="805" spans="1:11" ht="15.75" customHeight="1">
      <c r="A805" s="37"/>
      <c r="B805" s="37"/>
      <c r="D805" s="37"/>
      <c r="E805" s="34"/>
      <c r="F805" s="34"/>
      <c r="G805" s="34"/>
      <c r="H805" s="38"/>
      <c r="I805" s="38"/>
      <c r="J805" s="38"/>
      <c r="K805" s="38"/>
    </row>
    <row r="806" spans="1:11" ht="15.75" customHeight="1">
      <c r="A806" s="37"/>
      <c r="B806" s="37"/>
      <c r="D806" s="37"/>
      <c r="E806" s="34"/>
      <c r="F806" s="34"/>
      <c r="G806" s="34"/>
      <c r="H806" s="38"/>
      <c r="I806" s="38"/>
      <c r="J806" s="38"/>
      <c r="K806" s="38"/>
    </row>
    <row r="807" spans="1:11" ht="15.75" customHeight="1">
      <c r="A807" s="37"/>
      <c r="B807" s="37"/>
      <c r="D807" s="37"/>
      <c r="E807" s="34"/>
      <c r="F807" s="34"/>
      <c r="G807" s="34"/>
      <c r="H807" s="38"/>
      <c r="I807" s="38"/>
      <c r="J807" s="38"/>
      <c r="K807" s="38"/>
    </row>
    <row r="808" spans="1:11" ht="15.75" customHeight="1">
      <c r="A808" s="37"/>
      <c r="B808" s="37"/>
      <c r="D808" s="37"/>
      <c r="E808" s="34"/>
      <c r="F808" s="34"/>
      <c r="G808" s="34"/>
      <c r="H808" s="38"/>
      <c r="I808" s="38"/>
      <c r="J808" s="38"/>
      <c r="K808" s="38"/>
    </row>
    <row r="809" spans="1:11" ht="15.75" customHeight="1">
      <c r="A809" s="37"/>
      <c r="B809" s="37"/>
      <c r="D809" s="37"/>
      <c r="E809" s="34"/>
      <c r="F809" s="34"/>
      <c r="G809" s="34"/>
      <c r="H809" s="38"/>
      <c r="I809" s="38"/>
      <c r="J809" s="38"/>
      <c r="K809" s="38"/>
    </row>
    <row r="810" spans="1:11" ht="15.75" customHeight="1">
      <c r="A810" s="37"/>
      <c r="B810" s="37"/>
      <c r="D810" s="37"/>
      <c r="E810" s="34"/>
      <c r="F810" s="34"/>
      <c r="G810" s="34"/>
      <c r="H810" s="38"/>
      <c r="I810" s="38"/>
      <c r="J810" s="38"/>
      <c r="K810" s="38"/>
    </row>
    <row r="811" spans="1:11" ht="15.75" customHeight="1">
      <c r="A811" s="37"/>
      <c r="B811" s="37"/>
      <c r="D811" s="37"/>
      <c r="E811" s="34"/>
      <c r="F811" s="34"/>
      <c r="G811" s="34"/>
      <c r="H811" s="38"/>
      <c r="I811" s="38"/>
      <c r="J811" s="38"/>
      <c r="K811" s="38"/>
    </row>
    <row r="812" spans="1:11" ht="15.75" customHeight="1">
      <c r="A812" s="37"/>
      <c r="B812" s="37"/>
      <c r="D812" s="37"/>
      <c r="E812" s="34"/>
      <c r="F812" s="34"/>
      <c r="G812" s="34"/>
      <c r="H812" s="38"/>
      <c r="I812" s="38"/>
      <c r="J812" s="38"/>
      <c r="K812" s="38"/>
    </row>
    <row r="813" spans="1:11" ht="15.75" customHeight="1">
      <c r="A813" s="37"/>
      <c r="B813" s="37"/>
      <c r="D813" s="37"/>
      <c r="E813" s="34"/>
      <c r="F813" s="34"/>
      <c r="G813" s="34"/>
      <c r="H813" s="38"/>
      <c r="I813" s="38"/>
      <c r="J813" s="38"/>
      <c r="K813" s="38"/>
    </row>
    <row r="814" spans="1:11" ht="15.75" customHeight="1">
      <c r="A814" s="37"/>
      <c r="B814" s="37"/>
      <c r="D814" s="37"/>
      <c r="E814" s="34"/>
      <c r="F814" s="34"/>
      <c r="G814" s="34"/>
      <c r="H814" s="38"/>
      <c r="I814" s="38"/>
      <c r="J814" s="38"/>
      <c r="K814" s="38"/>
    </row>
    <row r="815" spans="1:11" ht="15.75" customHeight="1">
      <c r="A815" s="37"/>
      <c r="B815" s="37"/>
      <c r="D815" s="37"/>
      <c r="E815" s="34"/>
      <c r="F815" s="34"/>
      <c r="G815" s="34"/>
      <c r="H815" s="38"/>
      <c r="I815" s="38"/>
      <c r="J815" s="38"/>
      <c r="K815" s="38"/>
    </row>
    <row r="816" spans="1:11" ht="15.75" customHeight="1">
      <c r="A816" s="37"/>
      <c r="B816" s="37"/>
      <c r="D816" s="37"/>
      <c r="E816" s="34"/>
      <c r="F816" s="34"/>
      <c r="G816" s="34"/>
      <c r="H816" s="38"/>
      <c r="I816" s="38"/>
      <c r="J816" s="38"/>
      <c r="K816" s="38"/>
    </row>
    <row r="817" spans="1:11" ht="15.75" customHeight="1">
      <c r="A817" s="37"/>
      <c r="B817" s="37"/>
      <c r="D817" s="37"/>
      <c r="E817" s="34"/>
      <c r="F817" s="34"/>
      <c r="G817" s="34"/>
      <c r="H817" s="38"/>
      <c r="I817" s="38"/>
      <c r="J817" s="38"/>
      <c r="K817" s="38"/>
    </row>
    <row r="818" spans="1:11" ht="15.75" customHeight="1">
      <c r="A818" s="37"/>
      <c r="B818" s="37"/>
      <c r="D818" s="37"/>
      <c r="E818" s="34"/>
      <c r="F818" s="34"/>
      <c r="G818" s="34"/>
      <c r="H818" s="38"/>
      <c r="I818" s="38"/>
      <c r="J818" s="38"/>
      <c r="K818" s="38"/>
    </row>
    <row r="819" spans="1:11" ht="15.75" customHeight="1">
      <c r="A819" s="37"/>
      <c r="B819" s="37"/>
      <c r="D819" s="37"/>
      <c r="E819" s="34"/>
      <c r="F819" s="34"/>
      <c r="G819" s="34"/>
      <c r="H819" s="38"/>
      <c r="I819" s="38"/>
      <c r="J819" s="38"/>
      <c r="K819" s="38"/>
    </row>
    <row r="820" spans="1:11" ht="15.75" customHeight="1">
      <c r="A820" s="37"/>
      <c r="B820" s="37"/>
      <c r="D820" s="37"/>
      <c r="E820" s="34"/>
      <c r="F820" s="34"/>
      <c r="G820" s="34"/>
      <c r="H820" s="38"/>
      <c r="I820" s="38"/>
      <c r="J820" s="38"/>
      <c r="K820" s="38"/>
    </row>
    <row r="821" spans="1:11" ht="15.75" customHeight="1">
      <c r="A821" s="37"/>
      <c r="B821" s="37"/>
      <c r="D821" s="37"/>
      <c r="E821" s="34"/>
      <c r="F821" s="34"/>
      <c r="G821" s="34"/>
      <c r="H821" s="38"/>
      <c r="I821" s="38"/>
      <c r="J821" s="38"/>
      <c r="K821" s="38"/>
    </row>
    <row r="822" spans="1:11" ht="15.75" customHeight="1">
      <c r="A822" s="37"/>
      <c r="B822" s="37"/>
      <c r="D822" s="37"/>
      <c r="E822" s="34"/>
      <c r="F822" s="34"/>
      <c r="G822" s="34"/>
      <c r="H822" s="38"/>
      <c r="I822" s="38"/>
      <c r="J822" s="38"/>
      <c r="K822" s="38"/>
    </row>
    <row r="823" spans="1:11" ht="15.75" customHeight="1">
      <c r="A823" s="37"/>
      <c r="B823" s="37"/>
      <c r="D823" s="37"/>
      <c r="E823" s="34"/>
      <c r="F823" s="34"/>
      <c r="G823" s="34"/>
      <c r="H823" s="38"/>
      <c r="I823" s="38"/>
      <c r="J823" s="38"/>
      <c r="K823" s="38"/>
    </row>
    <row r="824" spans="1:11" ht="15.75" customHeight="1">
      <c r="A824" s="37"/>
      <c r="B824" s="37"/>
      <c r="D824" s="37"/>
      <c r="E824" s="34"/>
      <c r="F824" s="34"/>
      <c r="G824" s="34"/>
      <c r="H824" s="38"/>
      <c r="I824" s="38"/>
      <c r="J824" s="38"/>
      <c r="K824" s="38"/>
    </row>
    <row r="825" spans="1:11" ht="15.75" customHeight="1">
      <c r="A825" s="37"/>
      <c r="B825" s="37"/>
      <c r="D825" s="37"/>
      <c r="E825" s="34"/>
      <c r="F825" s="34"/>
      <c r="G825" s="34"/>
      <c r="H825" s="38"/>
      <c r="I825" s="38"/>
      <c r="J825" s="38"/>
      <c r="K825" s="38"/>
    </row>
    <row r="826" spans="1:11" ht="15.75" customHeight="1">
      <c r="A826" s="37"/>
      <c r="B826" s="37"/>
      <c r="D826" s="37"/>
      <c r="E826" s="34"/>
      <c r="F826" s="34"/>
      <c r="G826" s="34"/>
      <c r="H826" s="38"/>
      <c r="I826" s="38"/>
      <c r="J826" s="38"/>
      <c r="K826" s="38"/>
    </row>
    <row r="827" spans="1:11" ht="15.75" customHeight="1">
      <c r="A827" s="37"/>
      <c r="B827" s="37"/>
      <c r="D827" s="37"/>
      <c r="E827" s="34"/>
      <c r="F827" s="34"/>
      <c r="G827" s="34"/>
      <c r="H827" s="38"/>
      <c r="I827" s="38"/>
      <c r="J827" s="38"/>
      <c r="K827" s="38"/>
    </row>
    <row r="828" spans="1:11" ht="15.75" customHeight="1">
      <c r="A828" s="37"/>
      <c r="B828" s="37"/>
      <c r="D828" s="37"/>
      <c r="E828" s="34"/>
      <c r="F828" s="34"/>
      <c r="G828" s="34"/>
      <c r="H828" s="38"/>
      <c r="I828" s="38"/>
      <c r="J828" s="38"/>
      <c r="K828" s="38"/>
    </row>
    <row r="829" spans="1:11" ht="15.75" customHeight="1">
      <c r="A829" s="37"/>
      <c r="B829" s="37"/>
      <c r="D829" s="37"/>
      <c r="E829" s="34"/>
      <c r="F829" s="34"/>
      <c r="G829" s="34"/>
      <c r="H829" s="38"/>
      <c r="I829" s="38"/>
      <c r="J829" s="38"/>
      <c r="K829" s="38"/>
    </row>
    <row r="830" spans="1:11" ht="15.75" customHeight="1">
      <c r="A830" s="37"/>
      <c r="B830" s="37"/>
      <c r="D830" s="37"/>
      <c r="E830" s="34"/>
      <c r="F830" s="34"/>
      <c r="G830" s="34"/>
      <c r="H830" s="38"/>
      <c r="I830" s="38"/>
      <c r="J830" s="38"/>
      <c r="K830" s="38"/>
    </row>
    <row r="831" spans="1:11" ht="15.75" customHeight="1">
      <c r="A831" s="37"/>
      <c r="B831" s="37"/>
      <c r="D831" s="37"/>
      <c r="E831" s="34"/>
      <c r="F831" s="34"/>
      <c r="G831" s="34"/>
      <c r="H831" s="38"/>
      <c r="I831" s="38"/>
      <c r="J831" s="38"/>
      <c r="K831" s="38"/>
    </row>
    <row r="832" spans="1:11" ht="15.75" customHeight="1">
      <c r="A832" s="37"/>
      <c r="B832" s="37"/>
      <c r="D832" s="37"/>
      <c r="E832" s="34"/>
      <c r="F832" s="34"/>
      <c r="G832" s="34"/>
      <c r="H832" s="38"/>
      <c r="I832" s="38"/>
      <c r="J832" s="38"/>
      <c r="K832" s="38"/>
    </row>
    <row r="833" spans="1:11" ht="15.75" customHeight="1">
      <c r="A833" s="37"/>
      <c r="B833" s="37"/>
      <c r="D833" s="37"/>
      <c r="E833" s="34"/>
      <c r="F833" s="34"/>
      <c r="G833" s="34"/>
      <c r="H833" s="38"/>
      <c r="I833" s="38"/>
      <c r="J833" s="38"/>
      <c r="K833" s="38"/>
    </row>
    <row r="834" spans="1:11" ht="15.75" customHeight="1">
      <c r="A834" s="37"/>
      <c r="B834" s="37"/>
      <c r="D834" s="37"/>
      <c r="E834" s="34"/>
      <c r="F834" s="34"/>
      <c r="G834" s="34"/>
      <c r="H834" s="38"/>
      <c r="I834" s="38"/>
      <c r="J834" s="38"/>
      <c r="K834" s="38"/>
    </row>
    <row r="835" spans="1:11" ht="15.75" customHeight="1">
      <c r="A835" s="37"/>
      <c r="B835" s="37"/>
      <c r="D835" s="37"/>
      <c r="E835" s="34"/>
      <c r="F835" s="34"/>
      <c r="G835" s="34"/>
      <c r="H835" s="38"/>
      <c r="I835" s="38"/>
      <c r="J835" s="38"/>
      <c r="K835" s="38"/>
    </row>
    <row r="836" spans="1:11" ht="15.75" customHeight="1">
      <c r="A836" s="37"/>
      <c r="B836" s="37"/>
      <c r="D836" s="37"/>
      <c r="E836" s="34"/>
      <c r="F836" s="34"/>
      <c r="G836" s="34"/>
      <c r="H836" s="38"/>
      <c r="I836" s="38"/>
      <c r="J836" s="38"/>
      <c r="K836" s="38"/>
    </row>
    <row r="837" spans="1:11" ht="15.75" customHeight="1">
      <c r="A837" s="37"/>
      <c r="B837" s="37"/>
      <c r="D837" s="37"/>
      <c r="E837" s="34"/>
      <c r="F837" s="34"/>
      <c r="G837" s="34"/>
      <c r="H837" s="38"/>
      <c r="I837" s="38"/>
      <c r="J837" s="38"/>
      <c r="K837" s="38"/>
    </row>
    <row r="838" spans="1:11" ht="15.75" customHeight="1">
      <c r="A838" s="37"/>
      <c r="B838" s="37"/>
      <c r="D838" s="37"/>
      <c r="E838" s="34"/>
      <c r="F838" s="34"/>
      <c r="G838" s="34"/>
      <c r="H838" s="38"/>
      <c r="I838" s="38"/>
      <c r="J838" s="38"/>
      <c r="K838" s="38"/>
    </row>
    <row r="839" spans="1:11" ht="15.75" customHeight="1">
      <c r="A839" s="37"/>
      <c r="B839" s="37"/>
      <c r="D839" s="37"/>
      <c r="E839" s="34"/>
      <c r="F839" s="34"/>
      <c r="G839" s="34"/>
      <c r="H839" s="38"/>
      <c r="I839" s="38"/>
      <c r="J839" s="38"/>
      <c r="K839" s="38"/>
    </row>
    <row r="840" spans="1:11" ht="15.75" customHeight="1">
      <c r="A840" s="37"/>
      <c r="B840" s="37"/>
      <c r="D840" s="37"/>
      <c r="E840" s="34"/>
      <c r="F840" s="34"/>
      <c r="G840" s="34"/>
      <c r="H840" s="38"/>
      <c r="I840" s="38"/>
      <c r="J840" s="38"/>
      <c r="K840" s="38"/>
    </row>
    <row r="841" spans="1:11" ht="15.75" customHeight="1">
      <c r="A841" s="37"/>
      <c r="B841" s="37"/>
      <c r="D841" s="37"/>
      <c r="E841" s="34"/>
      <c r="F841" s="34"/>
      <c r="G841" s="34"/>
      <c r="H841" s="38"/>
      <c r="I841" s="38"/>
      <c r="J841" s="38"/>
      <c r="K841" s="38"/>
    </row>
    <row r="842" spans="1:11" ht="15.75" customHeight="1">
      <c r="A842" s="37"/>
      <c r="B842" s="37"/>
      <c r="D842" s="37"/>
      <c r="E842" s="34"/>
      <c r="F842" s="34"/>
      <c r="G842" s="34"/>
      <c r="H842" s="38"/>
      <c r="I842" s="38"/>
      <c r="J842" s="38"/>
      <c r="K842" s="38"/>
    </row>
    <row r="843" spans="1:11" ht="15.75" customHeight="1">
      <c r="A843" s="37"/>
      <c r="B843" s="37"/>
      <c r="D843" s="37"/>
      <c r="E843" s="34"/>
      <c r="F843" s="34"/>
      <c r="G843" s="34"/>
      <c r="H843" s="38"/>
      <c r="I843" s="38"/>
      <c r="J843" s="38"/>
      <c r="K843" s="38"/>
    </row>
    <row r="844" spans="1:11" ht="15.75" customHeight="1">
      <c r="A844" s="37"/>
      <c r="B844" s="37"/>
      <c r="D844" s="37"/>
      <c r="E844" s="34"/>
      <c r="F844" s="34"/>
      <c r="G844" s="34"/>
      <c r="H844" s="38"/>
      <c r="I844" s="38"/>
      <c r="J844" s="38"/>
      <c r="K844" s="38"/>
    </row>
    <row r="845" spans="1:11" ht="15.75" customHeight="1">
      <c r="A845" s="37"/>
      <c r="B845" s="37"/>
      <c r="D845" s="37"/>
      <c r="E845" s="34"/>
      <c r="F845" s="34"/>
      <c r="G845" s="34"/>
      <c r="H845" s="38"/>
      <c r="I845" s="38"/>
      <c r="J845" s="38"/>
      <c r="K845" s="38"/>
    </row>
    <row r="846" spans="1:11" ht="15.75" customHeight="1">
      <c r="A846" s="37"/>
      <c r="B846" s="37"/>
      <c r="D846" s="37"/>
      <c r="E846" s="34"/>
      <c r="F846" s="34"/>
      <c r="G846" s="34"/>
      <c r="H846" s="38"/>
      <c r="I846" s="38"/>
      <c r="J846" s="38"/>
      <c r="K846" s="38"/>
    </row>
    <row r="847" spans="1:11" ht="15.75" customHeight="1">
      <c r="A847" s="37"/>
      <c r="B847" s="37"/>
      <c r="D847" s="37"/>
      <c r="E847" s="34"/>
      <c r="F847" s="34"/>
      <c r="G847" s="34"/>
      <c r="H847" s="38"/>
      <c r="I847" s="38"/>
      <c r="J847" s="38"/>
      <c r="K847" s="38"/>
    </row>
    <row r="848" spans="1:11" ht="15.75" customHeight="1">
      <c r="A848" s="37"/>
      <c r="B848" s="37"/>
      <c r="D848" s="37"/>
      <c r="E848" s="34"/>
      <c r="F848" s="34"/>
      <c r="G848" s="34"/>
      <c r="H848" s="38"/>
      <c r="I848" s="38"/>
      <c r="J848" s="38"/>
      <c r="K848" s="38"/>
    </row>
    <row r="849" spans="1:11" ht="15.75" customHeight="1">
      <c r="A849" s="37"/>
      <c r="B849" s="37"/>
      <c r="D849" s="37"/>
      <c r="E849" s="34"/>
      <c r="F849" s="34"/>
      <c r="G849" s="34"/>
      <c r="H849" s="38"/>
      <c r="I849" s="38"/>
      <c r="J849" s="38"/>
      <c r="K849" s="38"/>
    </row>
    <row r="850" spans="1:11" ht="15.75" customHeight="1">
      <c r="A850" s="37"/>
      <c r="B850" s="37"/>
      <c r="D850" s="37"/>
      <c r="E850" s="34"/>
      <c r="F850" s="34"/>
      <c r="G850" s="34"/>
      <c r="H850" s="38"/>
      <c r="I850" s="38"/>
      <c r="J850" s="38"/>
      <c r="K850" s="38"/>
    </row>
    <row r="851" spans="1:11" ht="15.75" customHeight="1">
      <c r="A851" s="37"/>
      <c r="B851" s="37"/>
      <c r="D851" s="37"/>
      <c r="E851" s="34"/>
      <c r="F851" s="34"/>
      <c r="G851" s="34"/>
      <c r="H851" s="38"/>
      <c r="I851" s="38"/>
      <c r="J851" s="38"/>
      <c r="K851" s="38"/>
    </row>
    <row r="852" spans="1:11" ht="15.75" customHeight="1">
      <c r="A852" s="37"/>
      <c r="B852" s="37"/>
      <c r="D852" s="37"/>
      <c r="E852" s="34"/>
      <c r="F852" s="34"/>
      <c r="G852" s="34"/>
      <c r="H852" s="38"/>
      <c r="I852" s="38"/>
      <c r="J852" s="38"/>
      <c r="K852" s="38"/>
    </row>
    <row r="853" spans="1:11" ht="15.75" customHeight="1">
      <c r="A853" s="37"/>
      <c r="B853" s="37"/>
      <c r="D853" s="37"/>
      <c r="E853" s="34"/>
      <c r="F853" s="34"/>
      <c r="G853" s="34"/>
      <c r="H853" s="38"/>
      <c r="I853" s="38"/>
      <c r="J853" s="38"/>
      <c r="K853" s="38"/>
    </row>
    <row r="854" spans="1:11" ht="15.75" customHeight="1">
      <c r="A854" s="37"/>
      <c r="B854" s="37"/>
      <c r="D854" s="37"/>
      <c r="E854" s="34"/>
      <c r="F854" s="34"/>
      <c r="G854" s="34"/>
      <c r="H854" s="38"/>
      <c r="I854" s="38"/>
      <c r="J854" s="38"/>
      <c r="K854" s="38"/>
    </row>
    <row r="855" spans="1:11" ht="15.75" customHeight="1">
      <c r="A855" s="37"/>
      <c r="B855" s="37"/>
      <c r="D855" s="37"/>
      <c r="E855" s="34"/>
      <c r="F855" s="34"/>
      <c r="G855" s="34"/>
      <c r="H855" s="38"/>
      <c r="I855" s="38"/>
      <c r="J855" s="38"/>
      <c r="K855" s="38"/>
    </row>
    <row r="856" spans="1:11" ht="15.75" customHeight="1">
      <c r="A856" s="37"/>
      <c r="B856" s="37"/>
      <c r="D856" s="37"/>
      <c r="E856" s="34"/>
      <c r="F856" s="34"/>
      <c r="G856" s="34"/>
      <c r="H856" s="38"/>
      <c r="I856" s="38"/>
      <c r="J856" s="38"/>
      <c r="K856" s="38"/>
    </row>
    <row r="857" spans="1:11" ht="15.75" customHeight="1">
      <c r="A857" s="37"/>
      <c r="B857" s="37"/>
      <c r="D857" s="37"/>
      <c r="E857" s="34"/>
      <c r="F857" s="34"/>
      <c r="G857" s="34"/>
      <c r="H857" s="38"/>
      <c r="I857" s="38"/>
      <c r="J857" s="38"/>
      <c r="K857" s="38"/>
    </row>
    <row r="858" spans="1:11" ht="15.75" customHeight="1">
      <c r="A858" s="37"/>
      <c r="B858" s="37"/>
      <c r="D858" s="37"/>
      <c r="E858" s="34"/>
      <c r="F858" s="34"/>
      <c r="G858" s="34"/>
      <c r="H858" s="38"/>
      <c r="I858" s="38"/>
      <c r="J858" s="38"/>
      <c r="K858" s="38"/>
    </row>
    <row r="859" spans="1:11" ht="15.75" customHeight="1">
      <c r="A859" s="37"/>
      <c r="B859" s="37"/>
      <c r="D859" s="37"/>
      <c r="E859" s="34"/>
      <c r="F859" s="34"/>
      <c r="G859" s="34"/>
      <c r="H859" s="38"/>
      <c r="I859" s="38"/>
      <c r="J859" s="38"/>
      <c r="K859" s="38"/>
    </row>
    <row r="860" spans="1:11" ht="15.75" customHeight="1">
      <c r="A860" s="37"/>
      <c r="B860" s="37"/>
      <c r="D860" s="37"/>
      <c r="E860" s="34"/>
      <c r="F860" s="34"/>
      <c r="G860" s="34"/>
      <c r="H860" s="38"/>
      <c r="I860" s="38"/>
      <c r="J860" s="38"/>
      <c r="K860" s="38"/>
    </row>
    <row r="861" spans="1:11" ht="15.75" customHeight="1">
      <c r="A861" s="37"/>
      <c r="B861" s="37"/>
      <c r="D861" s="37"/>
      <c r="E861" s="34"/>
      <c r="F861" s="34"/>
      <c r="G861" s="34"/>
      <c r="H861" s="38"/>
      <c r="I861" s="38"/>
      <c r="J861" s="38"/>
      <c r="K861" s="38"/>
    </row>
    <row r="862" spans="1:11" ht="15.75" customHeight="1">
      <c r="A862" s="37"/>
      <c r="B862" s="37"/>
      <c r="D862" s="37"/>
      <c r="E862" s="34"/>
      <c r="F862" s="34"/>
      <c r="G862" s="34"/>
      <c r="H862" s="38"/>
      <c r="I862" s="38"/>
      <c r="J862" s="38"/>
      <c r="K862" s="38"/>
    </row>
    <row r="863" spans="1:11" ht="15.75" customHeight="1">
      <c r="A863" s="37"/>
      <c r="B863" s="37"/>
      <c r="D863" s="37"/>
      <c r="E863" s="34"/>
      <c r="F863" s="34"/>
      <c r="G863" s="34"/>
      <c r="H863" s="38"/>
      <c r="I863" s="38"/>
      <c r="J863" s="38"/>
      <c r="K863" s="38"/>
    </row>
    <row r="864" spans="1:11" ht="15.75" customHeight="1">
      <c r="A864" s="37"/>
      <c r="B864" s="37"/>
      <c r="D864" s="37"/>
      <c r="E864" s="34"/>
      <c r="F864" s="34"/>
      <c r="G864" s="34"/>
      <c r="H864" s="38"/>
      <c r="I864" s="38"/>
      <c r="J864" s="38"/>
      <c r="K864" s="38"/>
    </row>
    <row r="865" spans="1:11" ht="15.75" customHeight="1">
      <c r="A865" s="37"/>
      <c r="B865" s="37"/>
      <c r="D865" s="37"/>
      <c r="E865" s="34"/>
      <c r="F865" s="34"/>
      <c r="G865" s="34"/>
      <c r="H865" s="38"/>
      <c r="I865" s="38"/>
      <c r="J865" s="38"/>
      <c r="K865" s="38"/>
    </row>
    <row r="866" spans="1:11" ht="15.75" customHeight="1">
      <c r="A866" s="37"/>
      <c r="B866" s="37"/>
      <c r="D866" s="37"/>
      <c r="E866" s="34"/>
      <c r="F866" s="34"/>
      <c r="G866" s="34"/>
      <c r="H866" s="38"/>
      <c r="I866" s="38"/>
      <c r="J866" s="38"/>
      <c r="K866" s="38"/>
    </row>
    <row r="867" spans="1:11" ht="15.75" customHeight="1">
      <c r="A867" s="37"/>
      <c r="B867" s="37"/>
      <c r="D867" s="37"/>
      <c r="E867" s="34"/>
      <c r="F867" s="34"/>
      <c r="G867" s="34"/>
      <c r="H867" s="38"/>
      <c r="I867" s="38"/>
      <c r="J867" s="38"/>
      <c r="K867" s="38"/>
    </row>
    <row r="868" spans="1:11" ht="15.75" customHeight="1">
      <c r="A868" s="37"/>
      <c r="B868" s="37"/>
      <c r="D868" s="37"/>
      <c r="E868" s="34"/>
      <c r="F868" s="34"/>
      <c r="G868" s="34"/>
      <c r="H868" s="38"/>
      <c r="I868" s="38"/>
      <c r="J868" s="38"/>
      <c r="K868" s="38"/>
    </row>
    <row r="869" spans="1:11" ht="15.75" customHeight="1">
      <c r="A869" s="37"/>
      <c r="B869" s="37"/>
      <c r="D869" s="37"/>
      <c r="E869" s="34"/>
      <c r="F869" s="34"/>
      <c r="G869" s="34"/>
      <c r="H869" s="38"/>
      <c r="I869" s="38"/>
      <c r="J869" s="38"/>
      <c r="K869" s="38"/>
    </row>
    <row r="870" spans="1:11" ht="15.75" customHeight="1">
      <c r="A870" s="37"/>
      <c r="B870" s="37"/>
      <c r="D870" s="37"/>
      <c r="E870" s="34"/>
      <c r="F870" s="34"/>
      <c r="G870" s="34"/>
      <c r="H870" s="38"/>
      <c r="I870" s="38"/>
      <c r="J870" s="38"/>
      <c r="K870" s="38"/>
    </row>
    <row r="871" spans="1:11" ht="15.75" customHeight="1">
      <c r="A871" s="37"/>
      <c r="B871" s="37"/>
      <c r="D871" s="37"/>
      <c r="E871" s="34"/>
      <c r="F871" s="34"/>
      <c r="G871" s="34"/>
      <c r="H871" s="38"/>
      <c r="I871" s="38"/>
      <c r="J871" s="38"/>
      <c r="K871" s="38"/>
    </row>
    <row r="872" spans="1:11" ht="15.75" customHeight="1">
      <c r="A872" s="37"/>
      <c r="B872" s="37"/>
      <c r="D872" s="37"/>
      <c r="E872" s="34"/>
      <c r="F872" s="34"/>
      <c r="G872" s="34"/>
      <c r="H872" s="38"/>
      <c r="I872" s="38"/>
      <c r="J872" s="38"/>
      <c r="K872" s="38"/>
    </row>
    <row r="873" spans="1:11" ht="15.75" customHeight="1">
      <c r="A873" s="37"/>
      <c r="B873" s="37"/>
      <c r="D873" s="37"/>
      <c r="E873" s="34"/>
      <c r="F873" s="34"/>
      <c r="G873" s="34"/>
      <c r="H873" s="38"/>
      <c r="I873" s="38"/>
      <c r="J873" s="38"/>
      <c r="K873" s="38"/>
    </row>
    <row r="874" spans="1:11" ht="15.75" customHeight="1">
      <c r="A874" s="37"/>
      <c r="B874" s="37"/>
      <c r="D874" s="37"/>
      <c r="E874" s="34"/>
      <c r="F874" s="34"/>
      <c r="G874" s="34"/>
      <c r="H874" s="38"/>
      <c r="I874" s="38"/>
      <c r="J874" s="38"/>
      <c r="K874" s="38"/>
    </row>
    <row r="875" spans="1:11" ht="15.75" customHeight="1">
      <c r="A875" s="37"/>
      <c r="B875" s="37"/>
      <c r="D875" s="37"/>
      <c r="E875" s="34"/>
      <c r="F875" s="34"/>
      <c r="G875" s="34"/>
      <c r="H875" s="38"/>
      <c r="I875" s="38"/>
      <c r="J875" s="38"/>
      <c r="K875" s="38"/>
    </row>
    <row r="876" spans="1:11" ht="15.75" customHeight="1">
      <c r="A876" s="37"/>
      <c r="B876" s="37"/>
      <c r="D876" s="37"/>
      <c r="E876" s="34"/>
      <c r="F876" s="34"/>
      <c r="G876" s="34"/>
      <c r="H876" s="38"/>
      <c r="I876" s="38"/>
      <c r="J876" s="38"/>
      <c r="K876" s="38"/>
    </row>
    <row r="877" spans="1:11" ht="15.75" customHeight="1">
      <c r="A877" s="37"/>
      <c r="B877" s="37"/>
      <c r="D877" s="37"/>
      <c r="E877" s="34"/>
      <c r="F877" s="34"/>
      <c r="G877" s="34"/>
      <c r="H877" s="38"/>
      <c r="I877" s="38"/>
      <c r="J877" s="38"/>
      <c r="K877" s="38"/>
    </row>
    <row r="878" spans="1:11" ht="15.75" customHeight="1">
      <c r="A878" s="37"/>
      <c r="B878" s="37"/>
      <c r="D878" s="37"/>
      <c r="E878" s="34"/>
      <c r="F878" s="34"/>
      <c r="G878" s="34"/>
      <c r="H878" s="38"/>
      <c r="I878" s="38"/>
      <c r="J878" s="38"/>
      <c r="K878" s="38"/>
    </row>
    <row r="879" spans="1:11" ht="15.75" customHeight="1">
      <c r="A879" s="37"/>
      <c r="B879" s="37"/>
      <c r="D879" s="37"/>
      <c r="E879" s="34"/>
      <c r="F879" s="34"/>
      <c r="G879" s="34"/>
      <c r="H879" s="38"/>
      <c r="I879" s="38"/>
      <c r="J879" s="38"/>
      <c r="K879" s="38"/>
    </row>
    <row r="880" spans="1:11" ht="15.75" customHeight="1">
      <c r="A880" s="37"/>
      <c r="B880" s="37"/>
      <c r="D880" s="37"/>
      <c r="E880" s="34"/>
      <c r="F880" s="34"/>
      <c r="G880" s="34"/>
      <c r="H880" s="38"/>
      <c r="I880" s="38"/>
      <c r="J880" s="38"/>
      <c r="K880" s="38"/>
    </row>
    <row r="881" spans="1:11" ht="15.75" customHeight="1">
      <c r="A881" s="37"/>
      <c r="B881" s="37"/>
      <c r="D881" s="37"/>
      <c r="E881" s="34"/>
      <c r="F881" s="34"/>
      <c r="G881" s="34"/>
      <c r="H881" s="38"/>
      <c r="I881" s="38"/>
      <c r="J881" s="38"/>
      <c r="K881" s="38"/>
    </row>
    <row r="882" spans="1:11" ht="15.75" customHeight="1">
      <c r="A882" s="37"/>
      <c r="B882" s="37"/>
      <c r="D882" s="37"/>
      <c r="E882" s="34"/>
      <c r="F882" s="34"/>
      <c r="G882" s="34"/>
      <c r="H882" s="38"/>
      <c r="I882" s="38"/>
      <c r="J882" s="38"/>
      <c r="K882" s="38"/>
    </row>
    <row r="883" spans="1:11" ht="15.75" customHeight="1">
      <c r="A883" s="37"/>
      <c r="B883" s="37"/>
      <c r="D883" s="37"/>
      <c r="E883" s="34"/>
      <c r="F883" s="34"/>
      <c r="G883" s="34"/>
      <c r="H883" s="38"/>
      <c r="I883" s="38"/>
      <c r="J883" s="38"/>
      <c r="K883" s="38"/>
    </row>
    <row r="884" spans="1:11" ht="15.75" customHeight="1">
      <c r="A884" s="37"/>
      <c r="B884" s="37"/>
      <c r="D884" s="37"/>
      <c r="E884" s="34"/>
      <c r="F884" s="34"/>
      <c r="G884" s="34"/>
      <c r="H884" s="38"/>
      <c r="I884" s="38"/>
      <c r="J884" s="38"/>
      <c r="K884" s="38"/>
    </row>
    <row r="885" spans="1:11" ht="15.75" customHeight="1">
      <c r="A885" s="37"/>
      <c r="B885" s="37"/>
      <c r="D885" s="37"/>
      <c r="E885" s="34"/>
      <c r="F885" s="34"/>
      <c r="G885" s="34"/>
      <c r="H885" s="38"/>
      <c r="I885" s="38"/>
      <c r="J885" s="38"/>
      <c r="K885" s="38"/>
    </row>
    <row r="886" spans="1:11" ht="15.75" customHeight="1">
      <c r="A886" s="37"/>
      <c r="B886" s="37"/>
      <c r="D886" s="37"/>
      <c r="E886" s="34"/>
      <c r="F886" s="34"/>
      <c r="G886" s="34"/>
      <c r="H886" s="38"/>
      <c r="I886" s="38"/>
      <c r="J886" s="38"/>
      <c r="K886" s="38"/>
    </row>
    <row r="887" spans="1:11" ht="15.75" customHeight="1">
      <c r="A887" s="37"/>
      <c r="B887" s="37"/>
      <c r="D887" s="37"/>
      <c r="E887" s="34"/>
      <c r="F887" s="34"/>
      <c r="G887" s="34"/>
      <c r="H887" s="38"/>
      <c r="I887" s="38"/>
      <c r="J887" s="38"/>
      <c r="K887" s="38"/>
    </row>
    <row r="888" spans="1:11" ht="15.75" customHeight="1">
      <c r="A888" s="37"/>
      <c r="B888" s="37"/>
      <c r="D888" s="37"/>
      <c r="E888" s="34"/>
      <c r="F888" s="34"/>
      <c r="G888" s="34"/>
      <c r="H888" s="38"/>
      <c r="I888" s="38"/>
      <c r="J888" s="38"/>
      <c r="K888" s="38"/>
    </row>
    <row r="889" spans="1:11" ht="15.75" customHeight="1">
      <c r="A889" s="37"/>
      <c r="B889" s="37"/>
      <c r="D889" s="37"/>
      <c r="E889" s="34"/>
      <c r="F889" s="34"/>
      <c r="G889" s="34"/>
      <c r="H889" s="38"/>
      <c r="I889" s="38"/>
      <c r="J889" s="38"/>
      <c r="K889" s="38"/>
    </row>
    <row r="890" spans="1:11" ht="15.75" customHeight="1">
      <c r="A890" s="37"/>
      <c r="B890" s="37"/>
      <c r="D890" s="37"/>
      <c r="E890" s="34"/>
      <c r="F890" s="34"/>
      <c r="G890" s="34"/>
      <c r="H890" s="38"/>
      <c r="I890" s="38"/>
      <c r="J890" s="38"/>
      <c r="K890" s="38"/>
    </row>
    <row r="891" spans="1:11" ht="15.75" customHeight="1">
      <c r="A891" s="37"/>
      <c r="B891" s="37"/>
      <c r="D891" s="37"/>
      <c r="E891" s="34"/>
      <c r="F891" s="34"/>
      <c r="G891" s="34"/>
      <c r="H891" s="38"/>
      <c r="I891" s="38"/>
      <c r="J891" s="38"/>
      <c r="K891" s="38"/>
    </row>
    <row r="892" spans="1:11" ht="15.75" customHeight="1">
      <c r="A892" s="37"/>
      <c r="B892" s="37"/>
      <c r="D892" s="37"/>
      <c r="E892" s="34"/>
      <c r="F892" s="34"/>
      <c r="G892" s="34"/>
      <c r="H892" s="38"/>
      <c r="I892" s="38"/>
      <c r="J892" s="38"/>
      <c r="K892" s="38"/>
    </row>
    <row r="893" spans="1:11" ht="15.75" customHeight="1">
      <c r="A893" s="37"/>
      <c r="B893" s="37"/>
      <c r="D893" s="37"/>
      <c r="E893" s="34"/>
      <c r="F893" s="34"/>
      <c r="G893" s="34"/>
      <c r="H893" s="38"/>
      <c r="I893" s="38"/>
      <c r="J893" s="38"/>
      <c r="K893" s="38"/>
    </row>
    <row r="894" spans="1:11" ht="15.75" customHeight="1">
      <c r="A894" s="37"/>
      <c r="B894" s="37"/>
      <c r="D894" s="37"/>
      <c r="E894" s="34"/>
      <c r="F894" s="34"/>
      <c r="G894" s="34"/>
      <c r="H894" s="38"/>
      <c r="I894" s="38"/>
      <c r="J894" s="38"/>
      <c r="K894" s="38"/>
    </row>
    <row r="895" spans="1:11" ht="15.75" customHeight="1">
      <c r="A895" s="37"/>
      <c r="B895" s="37"/>
      <c r="D895" s="37"/>
      <c r="E895" s="34"/>
      <c r="F895" s="34"/>
      <c r="G895" s="34"/>
      <c r="H895" s="38"/>
      <c r="I895" s="38"/>
      <c r="J895" s="38"/>
      <c r="K895" s="38"/>
    </row>
    <row r="896" spans="1:11" ht="15.75" customHeight="1">
      <c r="A896" s="37"/>
      <c r="B896" s="37"/>
      <c r="D896" s="37"/>
      <c r="E896" s="34"/>
      <c r="F896" s="34"/>
      <c r="G896" s="34"/>
      <c r="H896" s="38"/>
      <c r="I896" s="38"/>
      <c r="J896" s="38"/>
      <c r="K896" s="38"/>
    </row>
    <row r="897" spans="1:11" ht="15.75" customHeight="1">
      <c r="A897" s="37"/>
      <c r="B897" s="37"/>
      <c r="D897" s="37"/>
      <c r="E897" s="34"/>
      <c r="F897" s="34"/>
      <c r="G897" s="34"/>
      <c r="H897" s="38"/>
      <c r="I897" s="38"/>
      <c r="J897" s="38"/>
      <c r="K897" s="38"/>
    </row>
    <row r="898" spans="1:11" ht="15.75" customHeight="1">
      <c r="A898" s="37"/>
      <c r="B898" s="37"/>
      <c r="D898" s="37"/>
      <c r="E898" s="34"/>
      <c r="F898" s="34"/>
      <c r="G898" s="34"/>
      <c r="H898" s="38"/>
      <c r="I898" s="38"/>
      <c r="J898" s="38"/>
      <c r="K898" s="38"/>
    </row>
    <row r="899" spans="1:11" ht="15.75" customHeight="1">
      <c r="A899" s="37"/>
      <c r="B899" s="37"/>
      <c r="D899" s="37"/>
      <c r="E899" s="34"/>
      <c r="F899" s="34"/>
      <c r="G899" s="34"/>
      <c r="H899" s="38"/>
      <c r="I899" s="38"/>
      <c r="J899" s="38"/>
      <c r="K899" s="38"/>
    </row>
    <row r="900" spans="1:11" ht="15.75" customHeight="1">
      <c r="A900" s="37"/>
      <c r="B900" s="37"/>
      <c r="D900" s="37"/>
      <c r="E900" s="34"/>
      <c r="F900" s="34"/>
      <c r="G900" s="34"/>
      <c r="H900" s="38"/>
      <c r="I900" s="38"/>
      <c r="J900" s="38"/>
      <c r="K900" s="38"/>
    </row>
    <row r="901" spans="1:11" ht="15.75" customHeight="1">
      <c r="A901" s="37"/>
      <c r="B901" s="37"/>
      <c r="D901" s="37"/>
      <c r="E901" s="34"/>
      <c r="F901" s="34"/>
      <c r="G901" s="34"/>
      <c r="H901" s="38"/>
      <c r="I901" s="38"/>
      <c r="J901" s="38"/>
      <c r="K901" s="38"/>
    </row>
    <row r="902" spans="1:11" ht="15.75" customHeight="1">
      <c r="A902" s="37"/>
      <c r="B902" s="37"/>
      <c r="D902" s="37"/>
      <c r="E902" s="34"/>
      <c r="F902" s="34"/>
      <c r="G902" s="34"/>
      <c r="H902" s="38"/>
      <c r="I902" s="38"/>
      <c r="J902" s="38"/>
      <c r="K902" s="38"/>
    </row>
    <row r="903" spans="1:11" ht="15.75" customHeight="1">
      <c r="A903" s="37"/>
      <c r="B903" s="37"/>
      <c r="D903" s="37"/>
      <c r="E903" s="34"/>
      <c r="F903" s="34"/>
      <c r="G903" s="34"/>
      <c r="H903" s="38"/>
      <c r="I903" s="38"/>
      <c r="J903" s="38"/>
      <c r="K903" s="38"/>
    </row>
    <row r="904" spans="1:11" ht="15.75" customHeight="1">
      <c r="A904" s="37"/>
      <c r="B904" s="37"/>
      <c r="D904" s="37"/>
      <c r="E904" s="34"/>
      <c r="F904" s="34"/>
      <c r="G904" s="34"/>
      <c r="H904" s="38"/>
      <c r="I904" s="38"/>
      <c r="J904" s="38"/>
      <c r="K904" s="38"/>
    </row>
    <row r="905" spans="1:11" ht="15.75" customHeight="1">
      <c r="A905" s="37"/>
      <c r="B905" s="37"/>
      <c r="D905" s="37"/>
      <c r="E905" s="34"/>
      <c r="F905" s="34"/>
      <c r="G905" s="34"/>
      <c r="H905" s="38"/>
      <c r="I905" s="38"/>
      <c r="J905" s="38"/>
      <c r="K905" s="38"/>
    </row>
    <row r="906" spans="1:11" ht="15.75" customHeight="1">
      <c r="A906" s="37"/>
      <c r="B906" s="37"/>
      <c r="D906" s="37"/>
      <c r="E906" s="34"/>
      <c r="F906" s="34"/>
      <c r="G906" s="34"/>
      <c r="H906" s="38"/>
      <c r="I906" s="38"/>
      <c r="J906" s="38"/>
      <c r="K906" s="38"/>
    </row>
    <row r="907" spans="1:11" ht="15.75" customHeight="1">
      <c r="A907" s="37"/>
      <c r="B907" s="37"/>
      <c r="D907" s="37"/>
      <c r="E907" s="34"/>
      <c r="F907" s="34"/>
      <c r="G907" s="34"/>
      <c r="H907" s="38"/>
      <c r="I907" s="38"/>
      <c r="J907" s="38"/>
      <c r="K907" s="38"/>
    </row>
    <row r="908" spans="1:11" ht="15.75" customHeight="1">
      <c r="A908" s="37"/>
      <c r="B908" s="37"/>
      <c r="D908" s="37"/>
      <c r="E908" s="34"/>
      <c r="F908" s="34"/>
      <c r="G908" s="34"/>
      <c r="H908" s="38"/>
      <c r="I908" s="38"/>
      <c r="J908" s="38"/>
      <c r="K908" s="38"/>
    </row>
    <row r="909" spans="1:11" ht="15.75" customHeight="1">
      <c r="A909" s="37"/>
      <c r="B909" s="37"/>
      <c r="D909" s="37"/>
      <c r="E909" s="34"/>
      <c r="F909" s="34"/>
      <c r="G909" s="34"/>
      <c r="H909" s="38"/>
      <c r="I909" s="38"/>
      <c r="J909" s="38"/>
      <c r="K909" s="38"/>
    </row>
    <row r="910" spans="1:11" ht="15.75" customHeight="1">
      <c r="A910" s="37"/>
      <c r="B910" s="37"/>
      <c r="D910" s="37"/>
      <c r="E910" s="34"/>
      <c r="F910" s="34"/>
      <c r="G910" s="34"/>
      <c r="H910" s="38"/>
      <c r="I910" s="38"/>
      <c r="J910" s="38"/>
      <c r="K910" s="38"/>
    </row>
    <row r="911" spans="1:11" ht="15.75" customHeight="1">
      <c r="A911" s="37"/>
      <c r="B911" s="37"/>
      <c r="D911" s="37"/>
      <c r="E911" s="34"/>
      <c r="F911" s="34"/>
      <c r="G911" s="34"/>
      <c r="H911" s="38"/>
      <c r="I911" s="38"/>
      <c r="J911" s="38"/>
      <c r="K911" s="38"/>
    </row>
    <row r="912" spans="1:11" ht="15.75" customHeight="1">
      <c r="A912" s="37"/>
      <c r="B912" s="37"/>
      <c r="D912" s="37"/>
      <c r="E912" s="34"/>
      <c r="F912" s="34"/>
      <c r="G912" s="34"/>
      <c r="H912" s="38"/>
      <c r="I912" s="38"/>
      <c r="J912" s="38"/>
      <c r="K912" s="38"/>
    </row>
    <row r="913" spans="1:11" ht="15.75" customHeight="1">
      <c r="A913" s="37"/>
      <c r="B913" s="37"/>
      <c r="D913" s="37"/>
      <c r="E913" s="34"/>
      <c r="F913" s="34"/>
      <c r="G913" s="34"/>
      <c r="H913" s="38"/>
      <c r="I913" s="38"/>
      <c r="J913" s="38"/>
      <c r="K913" s="38"/>
    </row>
    <row r="914" spans="1:11" ht="15.75" customHeight="1">
      <c r="A914" s="37"/>
      <c r="B914" s="37"/>
      <c r="D914" s="37"/>
      <c r="E914" s="34"/>
      <c r="F914" s="34"/>
      <c r="G914" s="34"/>
      <c r="H914" s="38"/>
      <c r="I914" s="38"/>
      <c r="J914" s="38"/>
      <c r="K914" s="38"/>
    </row>
    <row r="915" spans="1:11" ht="15.75" customHeight="1">
      <c r="A915" s="37"/>
      <c r="B915" s="37"/>
      <c r="D915" s="37"/>
      <c r="E915" s="34"/>
      <c r="F915" s="34"/>
      <c r="G915" s="34"/>
      <c r="H915" s="38"/>
      <c r="I915" s="38"/>
      <c r="J915" s="38"/>
      <c r="K915" s="38"/>
    </row>
    <row r="916" spans="1:11" ht="15.75" customHeight="1">
      <c r="A916" s="37"/>
      <c r="B916" s="37"/>
      <c r="D916" s="37"/>
      <c r="E916" s="34"/>
      <c r="F916" s="34"/>
      <c r="G916" s="34"/>
      <c r="H916" s="38"/>
      <c r="I916" s="38"/>
      <c r="J916" s="38"/>
      <c r="K916" s="38"/>
    </row>
    <row r="917" spans="1:11" ht="15.75" customHeight="1">
      <c r="A917" s="37"/>
      <c r="B917" s="37"/>
      <c r="D917" s="37"/>
      <c r="E917" s="34"/>
      <c r="F917" s="34"/>
      <c r="G917" s="34"/>
      <c r="H917" s="38"/>
      <c r="I917" s="38"/>
      <c r="J917" s="38"/>
      <c r="K917" s="38"/>
    </row>
    <row r="918" spans="1:11" ht="15.75" customHeight="1">
      <c r="A918" s="37"/>
      <c r="B918" s="37"/>
      <c r="D918" s="37"/>
      <c r="E918" s="34"/>
      <c r="F918" s="34"/>
      <c r="G918" s="34"/>
      <c r="H918" s="38"/>
      <c r="I918" s="38"/>
      <c r="J918" s="38"/>
      <c r="K918" s="38"/>
    </row>
    <row r="919" spans="1:11" ht="15.75" customHeight="1">
      <c r="A919" s="37"/>
      <c r="B919" s="37"/>
      <c r="D919" s="37"/>
      <c r="E919" s="34"/>
      <c r="F919" s="34"/>
      <c r="G919" s="34"/>
      <c r="H919" s="38"/>
      <c r="I919" s="38"/>
      <c r="J919" s="38"/>
      <c r="K919" s="38"/>
    </row>
    <row r="920" spans="1:11" ht="15.75" customHeight="1">
      <c r="A920" s="37"/>
      <c r="B920" s="37"/>
      <c r="D920" s="37"/>
      <c r="E920" s="34"/>
      <c r="F920" s="34"/>
      <c r="G920" s="34"/>
      <c r="H920" s="38"/>
      <c r="I920" s="38"/>
      <c r="J920" s="38"/>
      <c r="K920" s="38"/>
    </row>
    <row r="921" spans="1:11" ht="15.75" customHeight="1">
      <c r="A921" s="37"/>
      <c r="B921" s="37"/>
      <c r="D921" s="37"/>
      <c r="E921" s="34"/>
      <c r="F921" s="34"/>
      <c r="G921" s="34"/>
      <c r="H921" s="38"/>
      <c r="I921" s="38"/>
      <c r="J921" s="38"/>
      <c r="K921" s="38"/>
    </row>
    <row r="922" spans="1:11" ht="15.75" customHeight="1">
      <c r="A922" s="37"/>
      <c r="B922" s="37"/>
      <c r="D922" s="37"/>
      <c r="E922" s="34"/>
      <c r="F922" s="34"/>
      <c r="G922" s="34"/>
      <c r="H922" s="38"/>
      <c r="I922" s="38"/>
      <c r="J922" s="38"/>
      <c r="K922" s="38"/>
    </row>
    <row r="923" spans="1:11" ht="15.75" customHeight="1">
      <c r="A923" s="37"/>
      <c r="B923" s="37"/>
      <c r="D923" s="37"/>
      <c r="E923" s="34"/>
      <c r="F923" s="34"/>
      <c r="G923" s="34"/>
      <c r="H923" s="38"/>
      <c r="I923" s="38"/>
      <c r="J923" s="38"/>
      <c r="K923" s="38"/>
    </row>
    <row r="924" spans="1:11" ht="15.75" customHeight="1">
      <c r="A924" s="37"/>
      <c r="B924" s="37"/>
      <c r="D924" s="37"/>
      <c r="E924" s="34"/>
      <c r="F924" s="34"/>
      <c r="G924" s="34"/>
      <c r="H924" s="38"/>
      <c r="I924" s="38"/>
      <c r="J924" s="38"/>
      <c r="K924" s="38"/>
    </row>
    <row r="925" spans="1:11" ht="15.75" customHeight="1">
      <c r="A925" s="37"/>
      <c r="B925" s="37"/>
      <c r="D925" s="37"/>
      <c r="E925" s="34"/>
      <c r="F925" s="34"/>
      <c r="G925" s="34"/>
      <c r="H925" s="38"/>
      <c r="I925" s="38"/>
      <c r="J925" s="38"/>
      <c r="K925" s="38"/>
    </row>
    <row r="926" spans="1:11" ht="15.75" customHeight="1">
      <c r="A926" s="37"/>
      <c r="B926" s="37"/>
      <c r="D926" s="37"/>
      <c r="E926" s="34"/>
      <c r="F926" s="34"/>
      <c r="G926" s="34"/>
      <c r="H926" s="38"/>
      <c r="I926" s="38"/>
      <c r="J926" s="38"/>
      <c r="K926" s="38"/>
    </row>
    <row r="927" spans="1:11" ht="15.75" customHeight="1">
      <c r="A927" s="37"/>
      <c r="B927" s="37"/>
      <c r="D927" s="37"/>
      <c r="E927" s="34"/>
      <c r="F927" s="34"/>
      <c r="G927" s="34"/>
      <c r="H927" s="38"/>
      <c r="I927" s="38"/>
      <c r="J927" s="38"/>
      <c r="K927" s="38"/>
    </row>
    <row r="928" spans="1:11" ht="15.75" customHeight="1">
      <c r="A928" s="37"/>
      <c r="B928" s="37"/>
      <c r="D928" s="37"/>
      <c r="E928" s="34"/>
      <c r="F928" s="34"/>
      <c r="G928" s="34"/>
      <c r="H928" s="38"/>
      <c r="I928" s="38"/>
      <c r="J928" s="38"/>
      <c r="K928" s="38"/>
    </row>
    <row r="929" spans="1:11" ht="15.75" customHeight="1">
      <c r="A929" s="37"/>
      <c r="B929" s="37"/>
      <c r="D929" s="37"/>
      <c r="E929" s="34"/>
      <c r="F929" s="34"/>
      <c r="G929" s="34"/>
      <c r="H929" s="38"/>
      <c r="I929" s="38"/>
      <c r="J929" s="38"/>
      <c r="K929" s="38"/>
    </row>
    <row r="930" spans="1:11" ht="15.75" customHeight="1">
      <c r="A930" s="37"/>
      <c r="B930" s="37"/>
      <c r="D930" s="37"/>
      <c r="E930" s="34"/>
      <c r="F930" s="34"/>
      <c r="G930" s="34"/>
      <c r="H930" s="38"/>
      <c r="I930" s="38"/>
      <c r="J930" s="38"/>
      <c r="K930" s="38"/>
    </row>
    <row r="931" spans="1:11" ht="15.75" customHeight="1">
      <c r="A931" s="37"/>
      <c r="B931" s="37"/>
      <c r="D931" s="37"/>
      <c r="E931" s="34"/>
      <c r="F931" s="34"/>
      <c r="G931" s="34"/>
      <c r="H931" s="38"/>
      <c r="I931" s="38"/>
      <c r="J931" s="38"/>
      <c r="K931" s="38"/>
    </row>
    <row r="932" spans="1:11" ht="15.75" customHeight="1">
      <c r="A932" s="37"/>
      <c r="B932" s="37"/>
      <c r="D932" s="37"/>
      <c r="E932" s="34"/>
      <c r="F932" s="34"/>
      <c r="G932" s="34"/>
      <c r="H932" s="38"/>
      <c r="I932" s="38"/>
      <c r="J932" s="38"/>
      <c r="K932" s="38"/>
    </row>
    <row r="933" spans="1:11" ht="15.75" customHeight="1">
      <c r="A933" s="37"/>
      <c r="B933" s="37"/>
      <c r="D933" s="37"/>
      <c r="E933" s="34"/>
      <c r="F933" s="34"/>
      <c r="G933" s="34"/>
      <c r="H933" s="38"/>
      <c r="I933" s="38"/>
      <c r="J933" s="38"/>
      <c r="K933" s="38"/>
    </row>
    <row r="934" spans="1:11" ht="15.75" customHeight="1">
      <c r="A934" s="37"/>
      <c r="B934" s="37"/>
      <c r="D934" s="37"/>
      <c r="E934" s="34"/>
      <c r="F934" s="34"/>
      <c r="G934" s="34"/>
      <c r="H934" s="38"/>
      <c r="I934" s="38"/>
      <c r="J934" s="38"/>
      <c r="K934" s="38"/>
    </row>
    <row r="935" spans="1:11" ht="15.75" customHeight="1">
      <c r="A935" s="37"/>
      <c r="B935" s="37"/>
      <c r="D935" s="37"/>
      <c r="E935" s="34"/>
      <c r="F935" s="34"/>
      <c r="G935" s="34"/>
      <c r="H935" s="38"/>
      <c r="I935" s="38"/>
      <c r="J935" s="38"/>
      <c r="K935" s="38"/>
    </row>
    <row r="936" spans="1:11" ht="15.75" customHeight="1">
      <c r="A936" s="37"/>
      <c r="B936" s="37"/>
      <c r="D936" s="37"/>
      <c r="E936" s="34"/>
      <c r="F936" s="34"/>
      <c r="G936" s="34"/>
      <c r="H936" s="38"/>
      <c r="I936" s="38"/>
      <c r="J936" s="38"/>
      <c r="K936" s="38"/>
    </row>
    <row r="937" spans="1:11" ht="15.75" customHeight="1">
      <c r="A937" s="37"/>
      <c r="B937" s="37"/>
      <c r="D937" s="37"/>
      <c r="E937" s="34"/>
      <c r="F937" s="34"/>
      <c r="G937" s="34"/>
      <c r="H937" s="38"/>
      <c r="I937" s="38"/>
      <c r="J937" s="38"/>
      <c r="K937" s="38"/>
    </row>
    <row r="938" spans="1:11" ht="15.75" customHeight="1">
      <c r="A938" s="37"/>
      <c r="B938" s="37"/>
      <c r="D938" s="37"/>
      <c r="E938" s="34"/>
      <c r="F938" s="34"/>
      <c r="G938" s="34"/>
      <c r="H938" s="38"/>
      <c r="I938" s="38"/>
      <c r="J938" s="38"/>
      <c r="K938" s="38"/>
    </row>
    <row r="939" spans="1:11" ht="15.75" customHeight="1">
      <c r="A939" s="37"/>
      <c r="B939" s="37"/>
      <c r="D939" s="37"/>
      <c r="E939" s="34"/>
      <c r="F939" s="34"/>
      <c r="G939" s="34"/>
      <c r="H939" s="38"/>
      <c r="I939" s="38"/>
      <c r="J939" s="38"/>
      <c r="K939" s="38"/>
    </row>
    <row r="940" spans="1:11" ht="15.75" customHeight="1">
      <c r="A940" s="37"/>
      <c r="B940" s="37"/>
      <c r="D940" s="37"/>
      <c r="E940" s="34"/>
      <c r="F940" s="34"/>
      <c r="G940" s="34"/>
      <c r="H940" s="38"/>
      <c r="I940" s="38"/>
      <c r="J940" s="38"/>
      <c r="K940" s="38"/>
    </row>
    <row r="941" spans="1:11" ht="15.75" customHeight="1">
      <c r="A941" s="37"/>
      <c r="B941" s="37"/>
      <c r="D941" s="37"/>
      <c r="E941" s="34"/>
      <c r="F941" s="34"/>
      <c r="G941" s="34"/>
      <c r="H941" s="38"/>
      <c r="I941" s="38"/>
      <c r="J941" s="38"/>
      <c r="K941" s="38"/>
    </row>
    <row r="942" spans="1:11" ht="15.75" customHeight="1">
      <c r="A942" s="37"/>
      <c r="B942" s="37"/>
      <c r="D942" s="37"/>
      <c r="E942" s="34"/>
      <c r="F942" s="34"/>
      <c r="G942" s="34"/>
      <c r="H942" s="38"/>
      <c r="I942" s="38"/>
      <c r="J942" s="38"/>
      <c r="K942" s="38"/>
    </row>
    <row r="943" spans="1:11" ht="15.75" customHeight="1">
      <c r="A943" s="37"/>
      <c r="B943" s="37"/>
      <c r="D943" s="37"/>
      <c r="E943" s="34"/>
      <c r="F943" s="34"/>
      <c r="G943" s="34"/>
      <c r="H943" s="38"/>
      <c r="I943" s="38"/>
      <c r="J943" s="38"/>
      <c r="K943" s="38"/>
    </row>
    <row r="944" spans="1:11" ht="15.75" customHeight="1">
      <c r="A944" s="37"/>
      <c r="B944" s="37"/>
      <c r="D944" s="37"/>
      <c r="E944" s="34"/>
      <c r="F944" s="34"/>
      <c r="G944" s="34"/>
      <c r="H944" s="38"/>
      <c r="I944" s="38"/>
      <c r="J944" s="38"/>
      <c r="K944" s="38"/>
    </row>
    <row r="945" spans="1:11" ht="15.75" customHeight="1">
      <c r="A945" s="37"/>
      <c r="B945" s="37"/>
      <c r="D945" s="37"/>
      <c r="E945" s="34"/>
      <c r="F945" s="34"/>
      <c r="G945" s="34"/>
      <c r="H945" s="38"/>
      <c r="I945" s="38"/>
      <c r="J945" s="38"/>
      <c r="K945" s="38"/>
    </row>
    <row r="946" spans="1:11" ht="15.75" customHeight="1">
      <c r="A946" s="37"/>
      <c r="B946" s="37"/>
      <c r="D946" s="37"/>
      <c r="E946" s="34"/>
      <c r="F946" s="34"/>
      <c r="G946" s="34"/>
      <c r="H946" s="38"/>
      <c r="I946" s="38"/>
      <c r="J946" s="38"/>
      <c r="K946" s="38"/>
    </row>
    <row r="947" spans="1:11" ht="15.75" customHeight="1">
      <c r="A947" s="37"/>
      <c r="B947" s="37"/>
      <c r="D947" s="37"/>
      <c r="E947" s="34"/>
      <c r="F947" s="34"/>
      <c r="G947" s="34"/>
      <c r="H947" s="38"/>
      <c r="I947" s="38"/>
      <c r="J947" s="38"/>
      <c r="K947" s="38"/>
    </row>
    <row r="948" spans="1:11" ht="15.75" customHeight="1">
      <c r="A948" s="37"/>
      <c r="B948" s="37"/>
      <c r="D948" s="37"/>
      <c r="E948" s="34"/>
      <c r="F948" s="34"/>
      <c r="G948" s="34"/>
      <c r="H948" s="38"/>
      <c r="I948" s="38"/>
      <c r="J948" s="38"/>
      <c r="K948" s="38"/>
    </row>
    <row r="949" spans="1:11" ht="15.75" customHeight="1">
      <c r="A949" s="37"/>
      <c r="B949" s="37"/>
      <c r="D949" s="37"/>
      <c r="E949" s="34"/>
      <c r="F949" s="34"/>
      <c r="G949" s="34"/>
      <c r="H949" s="38"/>
      <c r="I949" s="38"/>
      <c r="J949" s="38"/>
      <c r="K949" s="38"/>
    </row>
    <row r="950" spans="1:11" ht="15.75" customHeight="1">
      <c r="A950" s="37"/>
      <c r="B950" s="37"/>
      <c r="D950" s="37"/>
      <c r="E950" s="34"/>
      <c r="F950" s="34"/>
      <c r="G950" s="34"/>
      <c r="H950" s="38"/>
      <c r="I950" s="38"/>
      <c r="J950" s="38"/>
      <c r="K950" s="38"/>
    </row>
    <row r="951" spans="1:11" ht="15.75" customHeight="1">
      <c r="A951" s="37"/>
      <c r="B951" s="37"/>
      <c r="D951" s="37"/>
      <c r="E951" s="34"/>
      <c r="F951" s="34"/>
      <c r="G951" s="34"/>
      <c r="H951" s="38"/>
      <c r="I951" s="38"/>
      <c r="J951" s="38"/>
      <c r="K951" s="38"/>
    </row>
    <row r="952" spans="1:11" ht="15.75" customHeight="1">
      <c r="A952" s="37"/>
      <c r="B952" s="37"/>
      <c r="D952" s="37"/>
      <c r="E952" s="34"/>
      <c r="F952" s="34"/>
      <c r="G952" s="34"/>
      <c r="H952" s="38"/>
      <c r="I952" s="38"/>
      <c r="J952" s="38"/>
      <c r="K952" s="38"/>
    </row>
    <row r="953" spans="1:11" ht="15.75" customHeight="1">
      <c r="A953" s="37"/>
      <c r="B953" s="37"/>
      <c r="D953" s="37"/>
      <c r="E953" s="34"/>
      <c r="F953" s="34"/>
      <c r="G953" s="34"/>
      <c r="H953" s="38"/>
      <c r="I953" s="38"/>
      <c r="J953" s="38"/>
      <c r="K953" s="38"/>
    </row>
    <row r="954" spans="1:11" ht="15.75" customHeight="1">
      <c r="A954" s="37"/>
      <c r="B954" s="37"/>
      <c r="D954" s="37"/>
      <c r="E954" s="34"/>
      <c r="F954" s="34"/>
      <c r="G954" s="34"/>
      <c r="H954" s="38"/>
      <c r="I954" s="38"/>
      <c r="J954" s="38"/>
      <c r="K954" s="38"/>
    </row>
    <row r="955" spans="1:11" ht="15.75" customHeight="1">
      <c r="A955" s="37"/>
      <c r="B955" s="37"/>
      <c r="D955" s="37"/>
      <c r="E955" s="34"/>
      <c r="F955" s="34"/>
      <c r="G955" s="34"/>
      <c r="H955" s="38"/>
      <c r="I955" s="38"/>
      <c r="J955" s="38"/>
      <c r="K955" s="38"/>
    </row>
    <row r="956" spans="1:11" ht="15.75" customHeight="1">
      <c r="A956" s="37"/>
      <c r="B956" s="37"/>
      <c r="D956" s="37"/>
      <c r="E956" s="34"/>
      <c r="F956" s="34"/>
      <c r="G956" s="34"/>
      <c r="H956" s="38"/>
      <c r="I956" s="38"/>
      <c r="J956" s="38"/>
      <c r="K956" s="38"/>
    </row>
    <row r="957" spans="1:11" ht="15.75" customHeight="1">
      <c r="A957" s="37"/>
      <c r="B957" s="37"/>
      <c r="D957" s="37"/>
      <c r="E957" s="34"/>
      <c r="F957" s="34"/>
      <c r="G957" s="34"/>
      <c r="H957" s="38"/>
      <c r="I957" s="38"/>
      <c r="J957" s="38"/>
      <c r="K957" s="38"/>
    </row>
    <row r="958" spans="1:11" ht="15.75" customHeight="1">
      <c r="A958" s="37"/>
      <c r="B958" s="37"/>
      <c r="D958" s="37"/>
      <c r="E958" s="34"/>
      <c r="F958" s="34"/>
      <c r="G958" s="34"/>
      <c r="H958" s="38"/>
      <c r="I958" s="38"/>
      <c r="J958" s="38"/>
      <c r="K958" s="38"/>
    </row>
    <row r="959" spans="1:11" ht="15.75" customHeight="1">
      <c r="A959" s="37"/>
      <c r="B959" s="37"/>
      <c r="D959" s="37"/>
      <c r="E959" s="34"/>
      <c r="F959" s="34"/>
      <c r="G959" s="34"/>
      <c r="H959" s="38"/>
      <c r="I959" s="38"/>
      <c r="J959" s="38"/>
      <c r="K959" s="38"/>
    </row>
    <row r="960" spans="1:11" ht="15.75" customHeight="1">
      <c r="A960" s="37"/>
      <c r="B960" s="37"/>
      <c r="D960" s="37"/>
      <c r="E960" s="34"/>
      <c r="F960" s="34"/>
      <c r="G960" s="34"/>
      <c r="H960" s="38"/>
      <c r="I960" s="38"/>
      <c r="J960" s="38"/>
      <c r="K960" s="38"/>
    </row>
    <row r="961" spans="1:11" ht="15.75" customHeight="1">
      <c r="A961" s="37"/>
      <c r="B961" s="37"/>
      <c r="D961" s="37"/>
      <c r="E961" s="34"/>
      <c r="F961" s="34"/>
      <c r="G961" s="34"/>
      <c r="H961" s="38"/>
      <c r="I961" s="38"/>
      <c r="J961" s="38"/>
      <c r="K961" s="38"/>
    </row>
    <row r="962" spans="1:11" ht="15.75" customHeight="1">
      <c r="A962" s="37"/>
      <c r="B962" s="37"/>
      <c r="D962" s="37"/>
      <c r="E962" s="34"/>
      <c r="F962" s="34"/>
      <c r="G962" s="34"/>
      <c r="H962" s="38"/>
      <c r="I962" s="38"/>
      <c r="J962" s="38"/>
      <c r="K962" s="38"/>
    </row>
    <row r="963" spans="1:11" ht="15.75" customHeight="1">
      <c r="A963" s="37"/>
      <c r="B963" s="37"/>
      <c r="D963" s="37"/>
      <c r="E963" s="34"/>
      <c r="F963" s="34"/>
      <c r="G963" s="34"/>
      <c r="H963" s="38"/>
      <c r="I963" s="38"/>
      <c r="J963" s="38"/>
      <c r="K963" s="38"/>
    </row>
    <row r="964" spans="1:11" ht="15.75" customHeight="1">
      <c r="A964" s="37"/>
      <c r="B964" s="37"/>
      <c r="D964" s="37"/>
      <c r="E964" s="34"/>
      <c r="F964" s="34"/>
      <c r="G964" s="34"/>
      <c r="H964" s="38"/>
      <c r="I964" s="38"/>
      <c r="J964" s="38"/>
      <c r="K964" s="38"/>
    </row>
    <row r="965" spans="1:11" ht="15.75" customHeight="1">
      <c r="A965" s="37"/>
      <c r="B965" s="37"/>
      <c r="D965" s="37"/>
      <c r="E965" s="34"/>
      <c r="F965" s="34"/>
      <c r="G965" s="34"/>
      <c r="H965" s="38"/>
      <c r="I965" s="38"/>
      <c r="J965" s="38"/>
      <c r="K965" s="38"/>
    </row>
    <row r="966" spans="1:11" ht="15.75" customHeight="1">
      <c r="A966" s="37"/>
      <c r="B966" s="37"/>
      <c r="D966" s="37"/>
      <c r="E966" s="34"/>
      <c r="F966" s="34"/>
      <c r="G966" s="34"/>
      <c r="H966" s="38"/>
      <c r="I966" s="38"/>
      <c r="J966" s="38"/>
      <c r="K966" s="38"/>
    </row>
    <row r="967" spans="1:11" ht="15.75" customHeight="1">
      <c r="A967" s="37"/>
      <c r="B967" s="37"/>
      <c r="D967" s="37"/>
      <c r="E967" s="34"/>
      <c r="F967" s="34"/>
      <c r="G967" s="34"/>
      <c r="H967" s="38"/>
      <c r="I967" s="38"/>
      <c r="J967" s="38"/>
      <c r="K967" s="38"/>
    </row>
    <row r="968" spans="1:11" ht="15.75" customHeight="1">
      <c r="A968" s="37"/>
      <c r="B968" s="37"/>
      <c r="D968" s="37"/>
      <c r="E968" s="34"/>
      <c r="F968" s="34"/>
      <c r="G968" s="34"/>
      <c r="H968" s="38"/>
      <c r="I968" s="38"/>
      <c r="J968" s="38"/>
      <c r="K968" s="38"/>
    </row>
    <row r="969" spans="1:11" ht="15.75" customHeight="1">
      <c r="A969" s="37"/>
      <c r="B969" s="37"/>
      <c r="D969" s="37"/>
      <c r="E969" s="34"/>
      <c r="F969" s="34"/>
      <c r="G969" s="34"/>
      <c r="H969" s="38"/>
      <c r="I969" s="38"/>
      <c r="J969" s="38"/>
      <c r="K969" s="38"/>
    </row>
    <row r="970" spans="1:11" ht="15.75" customHeight="1">
      <c r="A970" s="37"/>
      <c r="B970" s="37"/>
      <c r="D970" s="37"/>
      <c r="E970" s="34"/>
      <c r="F970" s="34"/>
      <c r="G970" s="34"/>
      <c r="H970" s="38"/>
      <c r="I970" s="38"/>
      <c r="J970" s="38"/>
      <c r="K970" s="38"/>
    </row>
    <row r="971" spans="1:11" ht="15.75" customHeight="1">
      <c r="A971" s="37"/>
      <c r="B971" s="37"/>
      <c r="D971" s="37"/>
      <c r="E971" s="34"/>
      <c r="F971" s="34"/>
      <c r="G971" s="34"/>
      <c r="H971" s="38"/>
      <c r="I971" s="38"/>
      <c r="J971" s="38"/>
      <c r="K971" s="38"/>
    </row>
    <row r="972" spans="1:11" ht="15.75" customHeight="1">
      <c r="A972" s="37"/>
      <c r="B972" s="37"/>
      <c r="D972" s="37"/>
      <c r="E972" s="34"/>
      <c r="F972" s="34"/>
      <c r="G972" s="34"/>
      <c r="H972" s="38"/>
      <c r="I972" s="38"/>
      <c r="J972" s="38"/>
      <c r="K972" s="38"/>
    </row>
    <row r="973" spans="1:11" ht="15.75" customHeight="1">
      <c r="A973" s="37"/>
      <c r="B973" s="37"/>
      <c r="D973" s="37"/>
      <c r="E973" s="34"/>
      <c r="F973" s="34"/>
      <c r="G973" s="34"/>
      <c r="H973" s="38"/>
      <c r="I973" s="38"/>
      <c r="J973" s="38"/>
      <c r="K973" s="38"/>
    </row>
    <row r="974" spans="1:11" ht="15.75" customHeight="1">
      <c r="A974" s="37"/>
      <c r="B974" s="37"/>
      <c r="D974" s="37"/>
      <c r="E974" s="34"/>
      <c r="F974" s="34"/>
      <c r="G974" s="34"/>
      <c r="H974" s="38"/>
      <c r="I974" s="38"/>
      <c r="J974" s="38"/>
      <c r="K974" s="38"/>
    </row>
    <row r="975" spans="1:11" ht="15.75" customHeight="1">
      <c r="A975" s="37"/>
      <c r="B975" s="37"/>
      <c r="D975" s="37"/>
      <c r="E975" s="34"/>
      <c r="F975" s="34"/>
      <c r="G975" s="34"/>
      <c r="H975" s="38"/>
      <c r="I975" s="38"/>
      <c r="J975" s="38"/>
      <c r="K975" s="38"/>
    </row>
    <row r="976" spans="1:11" ht="15.75" customHeight="1">
      <c r="A976" s="37"/>
      <c r="B976" s="37"/>
      <c r="D976" s="37"/>
      <c r="E976" s="34"/>
      <c r="F976" s="34"/>
      <c r="G976" s="34"/>
      <c r="H976" s="38"/>
      <c r="I976" s="38"/>
      <c r="J976" s="38"/>
      <c r="K976" s="38"/>
    </row>
    <row r="977" spans="1:11" ht="15.75" customHeight="1">
      <c r="A977" s="37"/>
      <c r="B977" s="37"/>
      <c r="D977" s="37"/>
      <c r="E977" s="34"/>
      <c r="F977" s="34"/>
      <c r="G977" s="34"/>
      <c r="H977" s="38"/>
      <c r="I977" s="38"/>
      <c r="J977" s="38"/>
      <c r="K977" s="38"/>
    </row>
    <row r="978" spans="1:11" ht="15.75" customHeight="1">
      <c r="A978" s="37"/>
      <c r="B978" s="37"/>
      <c r="D978" s="37"/>
      <c r="E978" s="34"/>
      <c r="F978" s="34"/>
      <c r="G978" s="34"/>
      <c r="H978" s="38"/>
      <c r="I978" s="38"/>
      <c r="J978" s="38"/>
      <c r="K978" s="38"/>
    </row>
    <row r="979" spans="1:11" ht="15.75" customHeight="1">
      <c r="A979" s="37"/>
      <c r="B979" s="37"/>
      <c r="D979" s="37"/>
      <c r="E979" s="34"/>
      <c r="F979" s="34"/>
      <c r="G979" s="34"/>
      <c r="H979" s="38"/>
      <c r="I979" s="38"/>
      <c r="J979" s="38"/>
      <c r="K979" s="38"/>
    </row>
    <row r="980" spans="1:11" ht="15.75" customHeight="1">
      <c r="A980" s="37"/>
      <c r="B980" s="37"/>
      <c r="D980" s="37"/>
      <c r="E980" s="34"/>
      <c r="F980" s="34"/>
      <c r="G980" s="34"/>
      <c r="H980" s="38"/>
      <c r="I980" s="38"/>
      <c r="J980" s="38"/>
      <c r="K980" s="38"/>
    </row>
    <row r="981" spans="1:11" ht="15.75" customHeight="1">
      <c r="A981" s="37"/>
      <c r="B981" s="37"/>
      <c r="D981" s="37"/>
      <c r="E981" s="34"/>
      <c r="F981" s="34"/>
      <c r="G981" s="34"/>
      <c r="H981" s="38"/>
      <c r="I981" s="38"/>
      <c r="J981" s="38"/>
      <c r="K981" s="38"/>
    </row>
    <row r="982" spans="1:11" ht="15.75" customHeight="1">
      <c r="A982" s="37"/>
      <c r="B982" s="37"/>
      <c r="D982" s="37"/>
      <c r="E982" s="34"/>
      <c r="F982" s="34"/>
      <c r="G982" s="34"/>
      <c r="H982" s="38"/>
      <c r="I982" s="38"/>
      <c r="J982" s="38"/>
      <c r="K982" s="38"/>
    </row>
    <row r="983" spans="1:11" ht="15.75" customHeight="1">
      <c r="A983" s="37"/>
      <c r="B983" s="37"/>
      <c r="D983" s="37"/>
      <c r="E983" s="34"/>
      <c r="F983" s="34"/>
      <c r="G983" s="34"/>
      <c r="H983" s="38"/>
      <c r="I983" s="38"/>
      <c r="J983" s="38"/>
      <c r="K983" s="38"/>
    </row>
    <row r="984" spans="1:11" ht="15.75" customHeight="1">
      <c r="A984" s="37"/>
      <c r="B984" s="37"/>
      <c r="D984" s="37"/>
      <c r="E984" s="34"/>
      <c r="F984" s="34"/>
      <c r="G984" s="34"/>
      <c r="H984" s="38"/>
      <c r="I984" s="38"/>
      <c r="J984" s="38"/>
      <c r="K984" s="38"/>
    </row>
    <row r="985" spans="1:11" ht="15.75" customHeight="1">
      <c r="A985" s="37"/>
      <c r="B985" s="37"/>
      <c r="D985" s="37"/>
      <c r="E985" s="34"/>
      <c r="F985" s="34"/>
      <c r="G985" s="34"/>
      <c r="H985" s="38"/>
      <c r="I985" s="38"/>
      <c r="J985" s="38"/>
      <c r="K985" s="38"/>
    </row>
    <row r="986" spans="1:11" ht="15.75" customHeight="1">
      <c r="A986" s="37"/>
      <c r="B986" s="37"/>
      <c r="D986" s="37"/>
      <c r="E986" s="34"/>
      <c r="F986" s="34"/>
      <c r="G986" s="34"/>
      <c r="H986" s="38"/>
      <c r="I986" s="38"/>
      <c r="J986" s="38"/>
      <c r="K986" s="38"/>
    </row>
    <row r="987" spans="1:11" ht="15.75" customHeight="1">
      <c r="A987" s="37"/>
      <c r="B987" s="37"/>
      <c r="D987" s="37"/>
      <c r="E987" s="34"/>
      <c r="F987" s="34"/>
      <c r="G987" s="34"/>
      <c r="H987" s="38"/>
      <c r="I987" s="38"/>
      <c r="J987" s="38"/>
      <c r="K987" s="38"/>
    </row>
    <row r="988" spans="1:11" ht="15.75" customHeight="1">
      <c r="A988" s="37"/>
      <c r="B988" s="37"/>
      <c r="D988" s="37"/>
      <c r="E988" s="34"/>
      <c r="F988" s="34"/>
      <c r="G988" s="34"/>
      <c r="H988" s="38"/>
      <c r="I988" s="38"/>
      <c r="J988" s="38"/>
      <c r="K988" s="38"/>
    </row>
    <row r="989" spans="1:11" ht="15.75" customHeight="1">
      <c r="A989" s="37"/>
      <c r="B989" s="37"/>
      <c r="D989" s="37"/>
      <c r="E989" s="34"/>
      <c r="F989" s="34"/>
      <c r="G989" s="34"/>
      <c r="H989" s="38"/>
      <c r="I989" s="38"/>
      <c r="J989" s="38"/>
      <c r="K989" s="38"/>
    </row>
    <row r="990" spans="1:11" ht="15.75" customHeight="1">
      <c r="A990" s="37"/>
      <c r="B990" s="37"/>
      <c r="D990" s="37"/>
      <c r="E990" s="34"/>
      <c r="F990" s="34"/>
      <c r="G990" s="34"/>
      <c r="H990" s="38"/>
      <c r="I990" s="38"/>
      <c r="J990" s="38"/>
      <c r="K990" s="38"/>
    </row>
    <row r="991" spans="1:11" ht="15.75" customHeight="1">
      <c r="A991" s="37"/>
      <c r="B991" s="37"/>
      <c r="D991" s="37"/>
      <c r="E991" s="34"/>
      <c r="F991" s="34"/>
      <c r="G991" s="34"/>
      <c r="H991" s="38"/>
      <c r="I991" s="38"/>
      <c r="J991" s="38"/>
      <c r="K991" s="38"/>
    </row>
    <row r="992" spans="1:11" ht="15.75" customHeight="1">
      <c r="A992" s="37"/>
      <c r="B992" s="37"/>
      <c r="D992" s="37"/>
      <c r="E992" s="34"/>
      <c r="F992" s="34"/>
      <c r="G992" s="34"/>
      <c r="H992" s="38"/>
      <c r="I992" s="38"/>
      <c r="J992" s="38"/>
      <c r="K992" s="38"/>
    </row>
    <row r="993" spans="1:11" ht="15.75" customHeight="1">
      <c r="A993" s="37"/>
      <c r="B993" s="37"/>
      <c r="D993" s="37"/>
      <c r="E993" s="34"/>
      <c r="F993" s="34"/>
      <c r="G993" s="34"/>
      <c r="H993" s="38"/>
      <c r="I993" s="38"/>
      <c r="J993" s="38"/>
      <c r="K993" s="38"/>
    </row>
    <row r="994" spans="1:11" ht="15.75" customHeight="1">
      <c r="A994" s="37"/>
      <c r="B994" s="37"/>
      <c r="D994" s="37"/>
      <c r="E994" s="34"/>
      <c r="F994" s="34"/>
      <c r="G994" s="34"/>
      <c r="H994" s="38"/>
      <c r="I994" s="38"/>
      <c r="J994" s="38"/>
      <c r="K994" s="38"/>
    </row>
    <row r="995" spans="1:11" ht="15.75" customHeight="1">
      <c r="A995" s="37"/>
      <c r="B995" s="37"/>
      <c r="D995" s="37"/>
      <c r="E995" s="34"/>
      <c r="F995" s="34"/>
      <c r="G995" s="34"/>
      <c r="H995" s="38"/>
      <c r="I995" s="38"/>
      <c r="J995" s="38"/>
      <c r="K995" s="38"/>
    </row>
    <row r="996" spans="1:11" ht="15.75" customHeight="1">
      <c r="A996" s="37"/>
      <c r="B996" s="37"/>
      <c r="D996" s="37"/>
      <c r="E996" s="34"/>
      <c r="F996" s="34"/>
      <c r="G996" s="34"/>
      <c r="H996" s="38"/>
      <c r="I996" s="38"/>
      <c r="J996" s="38"/>
      <c r="K996" s="38"/>
    </row>
    <row r="997" spans="1:11" ht="15.75" customHeight="1">
      <c r="A997" s="37"/>
      <c r="B997" s="37"/>
      <c r="D997" s="37"/>
      <c r="E997" s="34"/>
      <c r="F997" s="34"/>
      <c r="G997" s="34"/>
      <c r="H997" s="38"/>
      <c r="I997" s="38"/>
      <c r="J997" s="38"/>
      <c r="K997" s="38"/>
    </row>
    <row r="998" spans="1:11" ht="15.75" customHeight="1">
      <c r="A998" s="37"/>
      <c r="B998" s="37"/>
      <c r="D998" s="37"/>
      <c r="E998" s="34"/>
      <c r="F998" s="34"/>
      <c r="G998" s="34"/>
      <c r="H998" s="38"/>
      <c r="I998" s="38"/>
      <c r="J998" s="38"/>
      <c r="K998" s="38"/>
    </row>
    <row r="999" spans="1:11" ht="15.75" customHeight="1">
      <c r="A999" s="37"/>
      <c r="B999" s="37"/>
      <c r="D999" s="37"/>
      <c r="E999" s="34"/>
      <c r="F999" s="34"/>
      <c r="G999" s="34"/>
      <c r="H999" s="38"/>
      <c r="I999" s="38"/>
      <c r="J999" s="38"/>
      <c r="K999" s="38"/>
    </row>
    <row r="1000" spans="1:11" ht="15.75" customHeight="1">
      <c r="A1000" s="37"/>
      <c r="B1000" s="37"/>
      <c r="D1000" s="37"/>
      <c r="E1000" s="34"/>
      <c r="F1000" s="34"/>
      <c r="G1000" s="34"/>
      <c r="H1000" s="38"/>
      <c r="I1000" s="38"/>
      <c r="J1000" s="38"/>
      <c r="K1000" s="38"/>
    </row>
    <row r="1001" spans="1:11" ht="15.75" customHeight="1">
      <c r="A1001" s="37"/>
      <c r="B1001" s="37"/>
      <c r="D1001" s="37"/>
      <c r="E1001" s="34"/>
      <c r="F1001" s="34"/>
      <c r="G1001" s="34"/>
      <c r="H1001" s="38"/>
      <c r="I1001" s="38"/>
      <c r="J1001" s="38"/>
      <c r="K1001" s="38"/>
    </row>
    <row r="1002" spans="1:11" ht="15.75" customHeight="1">
      <c r="A1002" s="37"/>
      <c r="B1002" s="37"/>
      <c r="D1002" s="37"/>
      <c r="E1002" s="34"/>
      <c r="F1002" s="34"/>
      <c r="G1002" s="34"/>
      <c r="H1002" s="38"/>
      <c r="I1002" s="38"/>
      <c r="J1002" s="38"/>
      <c r="K1002" s="38"/>
    </row>
    <row r="1003" spans="1:11" ht="15.75" customHeight="1">
      <c r="A1003" s="37"/>
      <c r="B1003" s="37"/>
      <c r="D1003" s="37"/>
      <c r="E1003" s="34"/>
      <c r="F1003" s="34"/>
      <c r="G1003" s="34"/>
      <c r="H1003" s="38"/>
      <c r="I1003" s="38"/>
      <c r="J1003" s="38"/>
      <c r="K1003" s="38"/>
    </row>
    <row r="1004" spans="1:11" ht="15.75" customHeight="1">
      <c r="A1004" s="37"/>
      <c r="B1004" s="37"/>
      <c r="D1004" s="37"/>
      <c r="E1004" s="34"/>
      <c r="F1004" s="34"/>
      <c r="G1004" s="34"/>
      <c r="H1004" s="38"/>
      <c r="I1004" s="38"/>
      <c r="J1004" s="38"/>
      <c r="K1004" s="38"/>
    </row>
    <row r="1005" spans="1:11" ht="15.75" customHeight="1">
      <c r="A1005" s="37"/>
      <c r="B1005" s="37"/>
      <c r="D1005" s="37"/>
      <c r="E1005" s="34"/>
      <c r="F1005" s="34"/>
      <c r="G1005" s="34"/>
      <c r="H1005" s="38"/>
      <c r="I1005" s="38"/>
      <c r="J1005" s="38"/>
      <c r="K1005" s="38"/>
    </row>
    <row r="1006" spans="1:11" ht="15.75" customHeight="1">
      <c r="A1006" s="37"/>
      <c r="B1006" s="37"/>
      <c r="D1006" s="37"/>
      <c r="E1006" s="34"/>
      <c r="F1006" s="34"/>
      <c r="G1006" s="34"/>
      <c r="H1006" s="38"/>
      <c r="I1006" s="38"/>
      <c r="J1006" s="38"/>
      <c r="K1006" s="38"/>
    </row>
    <row r="1007" spans="1:11" ht="15.75" customHeight="1">
      <c r="A1007" s="37"/>
      <c r="B1007" s="37"/>
      <c r="D1007" s="37"/>
      <c r="E1007" s="34"/>
      <c r="F1007" s="34"/>
      <c r="G1007" s="34"/>
      <c r="H1007" s="38"/>
      <c r="I1007" s="38"/>
      <c r="J1007" s="38"/>
      <c r="K1007" s="38"/>
    </row>
    <row r="1008" spans="1:11" ht="15.75" customHeight="1">
      <c r="A1008" s="37"/>
      <c r="B1008" s="37"/>
      <c r="D1008" s="37"/>
      <c r="E1008" s="34"/>
      <c r="F1008" s="34"/>
      <c r="G1008" s="34"/>
      <c r="H1008" s="38"/>
      <c r="I1008" s="38"/>
      <c r="J1008" s="38"/>
      <c r="K1008" s="38"/>
    </row>
    <row r="1009" spans="1:11" ht="15.75" customHeight="1">
      <c r="A1009" s="37"/>
      <c r="B1009" s="37"/>
      <c r="D1009" s="37"/>
      <c r="E1009" s="34"/>
      <c r="F1009" s="34"/>
      <c r="G1009" s="34"/>
      <c r="H1009" s="38"/>
      <c r="I1009" s="38"/>
      <c r="J1009" s="38"/>
      <c r="K1009" s="38"/>
    </row>
    <row r="1010" spans="1:11" ht="15.75" customHeight="1">
      <c r="A1010" s="37"/>
      <c r="B1010" s="37"/>
      <c r="D1010" s="37"/>
      <c r="E1010" s="34"/>
      <c r="F1010" s="34"/>
      <c r="G1010" s="34"/>
      <c r="H1010" s="38"/>
      <c r="I1010" s="38"/>
      <c r="J1010" s="38"/>
      <c r="K1010" s="38"/>
    </row>
    <row r="1011" spans="1:11" ht="15.75" customHeight="1">
      <c r="A1011" s="37"/>
      <c r="B1011" s="37"/>
      <c r="D1011" s="37"/>
      <c r="E1011" s="34"/>
      <c r="F1011" s="34"/>
      <c r="G1011" s="34"/>
      <c r="H1011" s="38"/>
      <c r="I1011" s="38"/>
      <c r="J1011" s="38"/>
      <c r="K1011" s="38"/>
    </row>
    <row r="1012" spans="1:11" ht="15.75" customHeight="1">
      <c r="A1012" s="37"/>
      <c r="B1012" s="37"/>
      <c r="D1012" s="37"/>
      <c r="E1012" s="34"/>
      <c r="F1012" s="34"/>
      <c r="G1012" s="34"/>
      <c r="H1012" s="38"/>
      <c r="I1012" s="38"/>
      <c r="J1012" s="38"/>
      <c r="K1012" s="38"/>
    </row>
    <row r="1013" spans="1:11" ht="15.75" customHeight="1">
      <c r="A1013" s="37"/>
      <c r="B1013" s="37"/>
      <c r="D1013" s="37"/>
      <c r="E1013" s="34"/>
      <c r="F1013" s="34"/>
      <c r="G1013" s="34"/>
      <c r="H1013" s="38"/>
      <c r="I1013" s="38"/>
      <c r="J1013" s="38"/>
      <c r="K1013" s="38"/>
    </row>
    <row r="1014" spans="1:11" ht="15.75" customHeight="1">
      <c r="A1014" s="37"/>
      <c r="B1014" s="37"/>
      <c r="D1014" s="37"/>
      <c r="E1014" s="34"/>
      <c r="F1014" s="34"/>
      <c r="G1014" s="34"/>
      <c r="H1014" s="38"/>
      <c r="I1014" s="38"/>
      <c r="J1014" s="38"/>
      <c r="K1014" s="38"/>
    </row>
    <row r="1015" spans="1:11" ht="15.75" customHeight="1">
      <c r="A1015" s="37"/>
      <c r="B1015" s="37"/>
      <c r="D1015" s="37"/>
      <c r="E1015" s="34"/>
      <c r="F1015" s="34"/>
      <c r="G1015" s="34"/>
      <c r="H1015" s="38"/>
      <c r="I1015" s="38"/>
      <c r="J1015" s="38"/>
      <c r="K1015" s="38"/>
    </row>
    <row r="1016" spans="1:11" ht="15.75" customHeight="1">
      <c r="A1016" s="37"/>
      <c r="B1016" s="37"/>
      <c r="D1016" s="37"/>
      <c r="E1016" s="34"/>
      <c r="F1016" s="34"/>
      <c r="G1016" s="34"/>
      <c r="H1016" s="38"/>
      <c r="I1016" s="38"/>
      <c r="J1016" s="38"/>
      <c r="K1016" s="38"/>
    </row>
    <row r="1017" spans="1:11" ht="15.75" customHeight="1">
      <c r="A1017" s="37"/>
      <c r="B1017" s="37"/>
      <c r="D1017" s="37"/>
      <c r="E1017" s="34"/>
      <c r="F1017" s="34"/>
      <c r="G1017" s="34"/>
      <c r="H1017" s="38"/>
      <c r="I1017" s="38"/>
      <c r="J1017" s="38"/>
      <c r="K1017" s="38"/>
    </row>
    <row r="1018" spans="1:11" ht="15.75" customHeight="1">
      <c r="A1018" s="37"/>
      <c r="B1018" s="37"/>
      <c r="D1018" s="37"/>
      <c r="E1018" s="34"/>
      <c r="F1018" s="34"/>
      <c r="G1018" s="34"/>
      <c r="H1018" s="38"/>
      <c r="I1018" s="38"/>
      <c r="J1018" s="38"/>
      <c r="K1018" s="38"/>
    </row>
    <row r="1019" spans="1:11" ht="15.75" customHeight="1">
      <c r="A1019" s="37"/>
      <c r="B1019" s="37"/>
      <c r="D1019" s="37"/>
      <c r="E1019" s="34"/>
      <c r="F1019" s="34"/>
      <c r="G1019" s="34"/>
      <c r="H1019" s="38"/>
      <c r="I1019" s="38"/>
      <c r="J1019" s="38"/>
      <c r="K1019" s="38"/>
    </row>
    <row r="1020" spans="1:11" ht="15.75" customHeight="1">
      <c r="A1020" s="37"/>
      <c r="B1020" s="37"/>
      <c r="D1020" s="37"/>
      <c r="E1020" s="34"/>
      <c r="F1020" s="34"/>
      <c r="G1020" s="34"/>
      <c r="H1020" s="38"/>
      <c r="I1020" s="38"/>
      <c r="J1020" s="38"/>
      <c r="K1020" s="38"/>
    </row>
    <row r="1021" spans="1:11" ht="15.75" customHeight="1">
      <c r="A1021" s="37"/>
      <c r="B1021" s="37"/>
      <c r="D1021" s="37"/>
      <c r="E1021" s="34"/>
      <c r="F1021" s="34"/>
      <c r="G1021" s="34"/>
      <c r="H1021" s="38"/>
      <c r="I1021" s="38"/>
      <c r="J1021" s="38"/>
      <c r="K1021" s="38"/>
    </row>
    <row r="1022" spans="1:11" ht="15.75" customHeight="1">
      <c r="A1022" s="37"/>
      <c r="B1022" s="37"/>
      <c r="D1022" s="37"/>
      <c r="E1022" s="34"/>
      <c r="F1022" s="34"/>
      <c r="G1022" s="34"/>
      <c r="H1022" s="38"/>
      <c r="I1022" s="38"/>
      <c r="J1022" s="38"/>
      <c r="K1022" s="38"/>
    </row>
    <row r="1023" spans="1:11" ht="15.75" customHeight="1">
      <c r="A1023" s="37"/>
      <c r="B1023" s="37"/>
      <c r="D1023" s="37"/>
      <c r="E1023" s="34"/>
      <c r="F1023" s="34"/>
      <c r="G1023" s="34"/>
      <c r="H1023" s="38"/>
      <c r="I1023" s="38"/>
      <c r="J1023" s="38"/>
      <c r="K1023" s="38"/>
    </row>
  </sheetData>
  <mergeCells count="20">
    <mergeCell ref="A71:I71"/>
    <mergeCell ref="A72:A73"/>
    <mergeCell ref="B72:B73"/>
    <mergeCell ref="C72:C73"/>
    <mergeCell ref="D72:D73"/>
    <mergeCell ref="E72:E73"/>
    <mergeCell ref="F72:F73"/>
    <mergeCell ref="G72:H72"/>
    <mergeCell ref="I72:I73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511811024" right="0.511811024" top="0.78740157499999996" bottom="0.78740157499999996" header="0.31496062000000002" footer="0.31496062000000002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22"/>
  <sheetViews>
    <sheetView topLeftCell="A31" workbookViewId="0">
      <selection activeCell="C49" sqref="C49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39.28515625" style="27" bestFit="1" customWidth="1"/>
    <col min="4" max="4" width="42.85546875" style="27" customWidth="1"/>
    <col min="5" max="5" width="14.85546875" style="27" customWidth="1"/>
    <col min="6" max="7" width="14.140625" style="27" customWidth="1"/>
    <col min="8" max="8" width="14.42578125" style="27" customWidth="1"/>
    <col min="9" max="9" width="16" style="27" customWidth="1"/>
    <col min="10" max="10" width="13" style="27" customWidth="1"/>
    <col min="11" max="11" width="17.85546875" style="27" customWidth="1"/>
    <col min="12" max="12" width="8.7109375" style="27" customWidth="1"/>
    <col min="13" max="13" width="14.42578125" style="27" bestFit="1" customWidth="1"/>
    <col min="14" max="27" width="8.7109375" style="27" customWidth="1"/>
    <col min="28" max="16384" width="14.42578125" style="27"/>
  </cols>
  <sheetData>
    <row r="1" spans="1:11" ht="47.25" customHeight="1">
      <c r="A1" s="238" t="s">
        <v>442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1" ht="42" customHeight="1">
      <c r="A2" s="240" t="s">
        <v>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</row>
    <row r="3" spans="1:11" ht="28.5" customHeight="1">
      <c r="A3" s="242" t="s">
        <v>3</v>
      </c>
      <c r="B3" s="242" t="s">
        <v>4</v>
      </c>
      <c r="C3" s="242" t="s">
        <v>5</v>
      </c>
      <c r="D3" s="242" t="s">
        <v>7</v>
      </c>
      <c r="E3" s="243" t="s">
        <v>167</v>
      </c>
      <c r="F3" s="243" t="s">
        <v>168</v>
      </c>
      <c r="G3" s="243" t="s">
        <v>300</v>
      </c>
      <c r="H3" s="244" t="s">
        <v>169</v>
      </c>
      <c r="I3" s="241"/>
      <c r="J3" s="245"/>
      <c r="K3" s="243" t="s">
        <v>170</v>
      </c>
    </row>
    <row r="4" spans="1:11" ht="28.5" customHeight="1">
      <c r="A4" s="234"/>
      <c r="B4" s="234"/>
      <c r="C4" s="234"/>
      <c r="D4" s="234"/>
      <c r="E4" s="234"/>
      <c r="F4" s="234"/>
      <c r="G4" s="234"/>
      <c r="H4" s="167" t="s">
        <v>417</v>
      </c>
      <c r="I4" s="167" t="s">
        <v>172</v>
      </c>
      <c r="J4" s="168" t="s">
        <v>173</v>
      </c>
      <c r="K4" s="234"/>
    </row>
    <row r="5" spans="1:11" ht="28.5" customHeight="1">
      <c r="A5" s="169" t="s">
        <v>330</v>
      </c>
      <c r="B5" s="169">
        <v>169</v>
      </c>
      <c r="C5" s="170" t="s">
        <v>71</v>
      </c>
      <c r="D5" s="170" t="s">
        <v>48</v>
      </c>
      <c r="E5" s="171">
        <v>15054.4</v>
      </c>
      <c r="F5" s="171">
        <v>0</v>
      </c>
      <c r="G5" s="171">
        <v>0</v>
      </c>
      <c r="H5" s="172">
        <v>876.95</v>
      </c>
      <c r="I5" s="172">
        <v>2857.43</v>
      </c>
      <c r="J5" s="172">
        <v>0</v>
      </c>
      <c r="K5" s="173">
        <f>E5+F5-H5-I5-J5</f>
        <v>11320.019999999999</v>
      </c>
    </row>
    <row r="6" spans="1:11" ht="28.5" customHeight="1">
      <c r="A6" s="169" t="s">
        <v>385</v>
      </c>
      <c r="B6" s="169">
        <v>185</v>
      </c>
      <c r="C6" s="170" t="s">
        <v>63</v>
      </c>
      <c r="D6" s="170" t="s">
        <v>23</v>
      </c>
      <c r="E6" s="171">
        <v>6269.82</v>
      </c>
      <c r="F6" s="171">
        <v>1567.46</v>
      </c>
      <c r="G6" s="171">
        <v>0</v>
      </c>
      <c r="H6" s="172">
        <v>703.68</v>
      </c>
      <c r="I6" s="172">
        <v>645.73</v>
      </c>
      <c r="J6" s="172">
        <v>0</v>
      </c>
      <c r="K6" s="173">
        <f>E6+F6-H6-I6-J6</f>
        <v>6487.869999999999</v>
      </c>
    </row>
    <row r="7" spans="1:11" ht="27.75" customHeight="1">
      <c r="A7" s="169" t="s">
        <v>230</v>
      </c>
      <c r="B7" s="169">
        <v>149</v>
      </c>
      <c r="C7" s="170" t="s">
        <v>43</v>
      </c>
      <c r="D7" s="170" t="s">
        <v>28</v>
      </c>
      <c r="E7" s="171">
        <v>15054.4</v>
      </c>
      <c r="F7" s="171">
        <v>5645.4</v>
      </c>
      <c r="G7" s="171">
        <v>0</v>
      </c>
      <c r="H7" s="172">
        <v>876.95</v>
      </c>
      <c r="I7" s="172">
        <v>2909.56</v>
      </c>
      <c r="J7" s="172">
        <v>0</v>
      </c>
      <c r="K7" s="173">
        <f>E7+F7-H7-I7-J7</f>
        <v>16913.289999999997</v>
      </c>
    </row>
    <row r="8" spans="1:11" ht="27.75" customHeight="1">
      <c r="A8" s="169" t="s">
        <v>277</v>
      </c>
      <c r="B8" s="169">
        <v>159</v>
      </c>
      <c r="C8" s="170" t="s">
        <v>43</v>
      </c>
      <c r="D8" s="170" t="s">
        <v>353</v>
      </c>
      <c r="E8" s="171">
        <v>15054.4</v>
      </c>
      <c r="F8" s="171">
        <v>0</v>
      </c>
      <c r="G8" s="171">
        <v>0</v>
      </c>
      <c r="H8" s="172">
        <v>876.95</v>
      </c>
      <c r="I8" s="172">
        <v>3013.84</v>
      </c>
      <c r="J8" s="172">
        <v>0</v>
      </c>
      <c r="K8" s="173">
        <f t="shared" ref="K8:K68" si="0">E8+F8-H8-I8-J8</f>
        <v>11163.609999999999</v>
      </c>
    </row>
    <row r="9" spans="1:11" ht="27.75" customHeight="1">
      <c r="A9" s="169" t="s">
        <v>387</v>
      </c>
      <c r="B9" s="169">
        <v>186</v>
      </c>
      <c r="C9" s="170" t="s">
        <v>63</v>
      </c>
      <c r="D9" s="170" t="s">
        <v>23</v>
      </c>
      <c r="E9" s="171">
        <v>6269.82</v>
      </c>
      <c r="F9" s="171">
        <v>1567.46</v>
      </c>
      <c r="G9" s="171">
        <v>0</v>
      </c>
      <c r="H9" s="172">
        <v>703.68</v>
      </c>
      <c r="I9" s="172">
        <v>593.59</v>
      </c>
      <c r="J9" s="172">
        <v>0</v>
      </c>
      <c r="K9" s="173">
        <f t="shared" si="0"/>
        <v>6540.0099999999993</v>
      </c>
    </row>
    <row r="10" spans="1:11" ht="27" customHeight="1">
      <c r="A10" s="169" t="s">
        <v>25</v>
      </c>
      <c r="B10" s="169">
        <v>102</v>
      </c>
      <c r="C10" s="170" t="s">
        <v>26</v>
      </c>
      <c r="D10" s="170" t="s">
        <v>28</v>
      </c>
      <c r="E10" s="171">
        <v>9483.66</v>
      </c>
      <c r="F10" s="171">
        <v>0</v>
      </c>
      <c r="G10" s="171">
        <v>0</v>
      </c>
      <c r="H10" s="172">
        <v>876.95</v>
      </c>
      <c r="I10" s="172">
        <v>1429.75</v>
      </c>
      <c r="J10" s="172">
        <v>0</v>
      </c>
      <c r="K10" s="173">
        <f t="shared" si="0"/>
        <v>7176.9599999999991</v>
      </c>
    </row>
    <row r="11" spans="1:11" ht="27" customHeight="1">
      <c r="A11" s="169" t="s">
        <v>30</v>
      </c>
      <c r="B11" s="169">
        <v>91</v>
      </c>
      <c r="C11" s="170" t="s">
        <v>21</v>
      </c>
      <c r="D11" s="170" t="s">
        <v>32</v>
      </c>
      <c r="E11" s="171">
        <v>9483.66</v>
      </c>
      <c r="F11" s="171">
        <v>0</v>
      </c>
      <c r="G11" s="171">
        <v>0</v>
      </c>
      <c r="H11" s="172">
        <v>876.95</v>
      </c>
      <c r="I11" s="172">
        <v>1325.47</v>
      </c>
      <c r="J11" s="172">
        <v>0</v>
      </c>
      <c r="K11" s="173">
        <f t="shared" si="0"/>
        <v>7281.2399999999989</v>
      </c>
    </row>
    <row r="12" spans="1:11" ht="27" customHeight="1">
      <c r="A12" s="169" t="s">
        <v>34</v>
      </c>
      <c r="B12" s="169">
        <v>33</v>
      </c>
      <c r="C12" s="170" t="s">
        <v>21</v>
      </c>
      <c r="D12" s="170" t="s">
        <v>23</v>
      </c>
      <c r="E12" s="171">
        <v>9483.66</v>
      </c>
      <c r="F12" s="171">
        <v>0</v>
      </c>
      <c r="G12" s="171">
        <v>580</v>
      </c>
      <c r="H12" s="172">
        <v>876.95</v>
      </c>
      <c r="I12" s="172">
        <v>1429.75</v>
      </c>
      <c r="J12" s="172">
        <v>0</v>
      </c>
      <c r="K12" s="173">
        <f t="shared" si="0"/>
        <v>7176.9599999999991</v>
      </c>
    </row>
    <row r="13" spans="1:11" ht="27" customHeight="1">
      <c r="A13" s="169" t="s">
        <v>37</v>
      </c>
      <c r="B13" s="169">
        <v>83</v>
      </c>
      <c r="C13" s="170" t="s">
        <v>38</v>
      </c>
      <c r="D13" s="170" t="s">
        <v>40</v>
      </c>
      <c r="E13" s="171">
        <v>5530.75</v>
      </c>
      <c r="F13" s="171">
        <v>0</v>
      </c>
      <c r="G13" s="171">
        <v>0</v>
      </c>
      <c r="H13" s="172">
        <v>600.21</v>
      </c>
      <c r="I13" s="172">
        <v>333.52</v>
      </c>
      <c r="J13" s="172">
        <v>551.64</v>
      </c>
      <c r="K13" s="173">
        <f t="shared" si="0"/>
        <v>4045.3800000000006</v>
      </c>
    </row>
    <row r="14" spans="1:11" ht="27" customHeight="1">
      <c r="A14" s="169" t="s">
        <v>372</v>
      </c>
      <c r="B14" s="169">
        <v>172</v>
      </c>
      <c r="C14" s="170" t="s">
        <v>63</v>
      </c>
      <c r="D14" s="170" t="s">
        <v>57</v>
      </c>
      <c r="E14" s="171">
        <v>6269.82</v>
      </c>
      <c r="F14" s="171">
        <v>1567.46</v>
      </c>
      <c r="G14" s="171">
        <v>0</v>
      </c>
      <c r="H14" s="172">
        <v>703.68</v>
      </c>
      <c r="I14" s="172">
        <v>645.73</v>
      </c>
      <c r="J14" s="172">
        <v>0</v>
      </c>
      <c r="K14" s="173">
        <f t="shared" si="0"/>
        <v>6487.869999999999</v>
      </c>
    </row>
    <row r="15" spans="1:11" ht="27" customHeight="1">
      <c r="A15" s="169" t="s">
        <v>46</v>
      </c>
      <c r="B15" s="169">
        <v>28</v>
      </c>
      <c r="C15" s="170" t="s">
        <v>21</v>
      </c>
      <c r="D15" s="170" t="s">
        <v>48</v>
      </c>
      <c r="E15" s="171">
        <v>9483.66</v>
      </c>
      <c r="F15" s="171">
        <v>4741.83</v>
      </c>
      <c r="G15" s="171">
        <v>0</v>
      </c>
      <c r="H15" s="172">
        <f>876.95</f>
        <v>876.95</v>
      </c>
      <c r="I15" s="172">
        <v>1325.47</v>
      </c>
      <c r="J15" s="172">
        <v>0</v>
      </c>
      <c r="K15" s="173">
        <f t="shared" si="0"/>
        <v>12023.07</v>
      </c>
    </row>
    <row r="16" spans="1:11" ht="27" customHeight="1">
      <c r="A16" s="169" t="s">
        <v>50</v>
      </c>
      <c r="B16" s="169">
        <v>134</v>
      </c>
      <c r="C16" s="170" t="s">
        <v>281</v>
      </c>
      <c r="D16" s="170" t="s">
        <v>418</v>
      </c>
      <c r="E16" s="171">
        <v>7268.44</v>
      </c>
      <c r="F16" s="171">
        <v>0</v>
      </c>
      <c r="G16" s="171">
        <v>0</v>
      </c>
      <c r="H16" s="172">
        <v>843.49</v>
      </c>
      <c r="I16" s="172">
        <v>829.76</v>
      </c>
      <c r="J16" s="172">
        <v>0</v>
      </c>
      <c r="K16" s="173">
        <f t="shared" si="0"/>
        <v>5595.19</v>
      </c>
    </row>
    <row r="17" spans="1:11" ht="27" customHeight="1">
      <c r="A17" s="169" t="s">
        <v>283</v>
      </c>
      <c r="B17" s="169">
        <v>161</v>
      </c>
      <c r="C17" s="170" t="s">
        <v>71</v>
      </c>
      <c r="D17" s="170" t="s">
        <v>53</v>
      </c>
      <c r="E17" s="171">
        <v>15054.4</v>
      </c>
      <c r="F17" s="171">
        <v>0</v>
      </c>
      <c r="G17" s="171">
        <v>0</v>
      </c>
      <c r="H17" s="172">
        <v>876.95</v>
      </c>
      <c r="I17" s="172">
        <v>3013.84</v>
      </c>
      <c r="J17" s="172">
        <v>0</v>
      </c>
      <c r="K17" s="173">
        <f t="shared" si="0"/>
        <v>11163.609999999999</v>
      </c>
    </row>
    <row r="18" spans="1:11" ht="27" customHeight="1">
      <c r="A18" s="169" t="s">
        <v>285</v>
      </c>
      <c r="B18" s="169">
        <v>164</v>
      </c>
      <c r="C18" s="170" t="s">
        <v>286</v>
      </c>
      <c r="D18" s="170" t="s">
        <v>40</v>
      </c>
      <c r="E18" s="171">
        <v>9483.66</v>
      </c>
      <c r="F18" s="171">
        <v>3161.22</v>
      </c>
      <c r="G18" s="171">
        <v>0</v>
      </c>
      <c r="H18" s="172">
        <v>876.95</v>
      </c>
      <c r="I18" s="172">
        <v>1481.89</v>
      </c>
      <c r="J18" s="172">
        <v>0</v>
      </c>
      <c r="K18" s="173">
        <f t="shared" si="0"/>
        <v>10286.039999999999</v>
      </c>
    </row>
    <row r="19" spans="1:11" ht="27" customHeight="1">
      <c r="A19" s="169" t="s">
        <v>55</v>
      </c>
      <c r="B19" s="169">
        <v>87</v>
      </c>
      <c r="C19" s="170" t="s">
        <v>21</v>
      </c>
      <c r="D19" s="170" t="s">
        <v>57</v>
      </c>
      <c r="E19" s="171">
        <v>9483.66</v>
      </c>
      <c r="F19" s="171">
        <v>0</v>
      </c>
      <c r="G19" s="171">
        <v>0</v>
      </c>
      <c r="H19" s="172">
        <f>876.95</f>
        <v>876.95</v>
      </c>
      <c r="I19" s="172">
        <v>1481.89</v>
      </c>
      <c r="J19" s="172">
        <v>0</v>
      </c>
      <c r="K19" s="173">
        <f t="shared" si="0"/>
        <v>7124.8199999999988</v>
      </c>
    </row>
    <row r="20" spans="1:11" ht="27" customHeight="1">
      <c r="A20" s="169" t="s">
        <v>59</v>
      </c>
      <c r="B20" s="169">
        <v>110</v>
      </c>
      <c r="C20" s="170" t="s">
        <v>288</v>
      </c>
      <c r="D20" s="170" t="s">
        <v>418</v>
      </c>
      <c r="E20" s="171">
        <v>8180.69</v>
      </c>
      <c r="F20" s="171">
        <v>0</v>
      </c>
      <c r="G20" s="171">
        <v>0</v>
      </c>
      <c r="H20" s="172">
        <v>876.95</v>
      </c>
      <c r="I20" s="172">
        <v>1071.43</v>
      </c>
      <c r="J20" s="172">
        <v>0</v>
      </c>
      <c r="K20" s="173">
        <f t="shared" si="0"/>
        <v>6232.3099999999995</v>
      </c>
    </row>
    <row r="21" spans="1:11" ht="27" customHeight="1">
      <c r="A21" s="169" t="s">
        <v>335</v>
      </c>
      <c r="B21" s="169">
        <v>173</v>
      </c>
      <c r="C21" s="170" t="s">
        <v>63</v>
      </c>
      <c r="D21" s="170" t="s">
        <v>418</v>
      </c>
      <c r="E21" s="171">
        <v>6269.82</v>
      </c>
      <c r="F21" s="171">
        <v>1567.46</v>
      </c>
      <c r="G21" s="171">
        <v>0</v>
      </c>
      <c r="H21" s="172">
        <v>703.68</v>
      </c>
      <c r="I21" s="172">
        <v>645.73</v>
      </c>
      <c r="J21" s="172">
        <v>0</v>
      </c>
      <c r="K21" s="173">
        <f t="shared" si="0"/>
        <v>6487.869999999999</v>
      </c>
    </row>
    <row r="22" spans="1:11" ht="27" customHeight="1">
      <c r="A22" s="169" t="s">
        <v>338</v>
      </c>
      <c r="B22" s="169">
        <v>174</v>
      </c>
      <c r="C22" s="170" t="s">
        <v>63</v>
      </c>
      <c r="D22" s="170" t="s">
        <v>100</v>
      </c>
      <c r="E22" s="171">
        <v>6269.82</v>
      </c>
      <c r="F22" s="171">
        <v>1567.46</v>
      </c>
      <c r="G22" s="171">
        <v>0</v>
      </c>
      <c r="H22" s="172">
        <v>703.68</v>
      </c>
      <c r="I22" s="172">
        <v>541.45000000000005</v>
      </c>
      <c r="J22" s="172">
        <v>0</v>
      </c>
      <c r="K22" s="173">
        <f t="shared" si="0"/>
        <v>6592.15</v>
      </c>
    </row>
    <row r="23" spans="1:11" ht="27" customHeight="1">
      <c r="A23" s="169" t="s">
        <v>232</v>
      </c>
      <c r="B23" s="169">
        <v>153</v>
      </c>
      <c r="C23" s="170" t="s">
        <v>233</v>
      </c>
      <c r="D23" s="170" t="s">
        <v>117</v>
      </c>
      <c r="E23" s="171">
        <v>15054.4</v>
      </c>
      <c r="F23" s="171">
        <v>5645.4</v>
      </c>
      <c r="G23" s="171">
        <v>0</v>
      </c>
      <c r="H23" s="172">
        <v>876.95</v>
      </c>
      <c r="I23" s="172">
        <v>2961.7</v>
      </c>
      <c r="J23" s="172">
        <v>0</v>
      </c>
      <c r="K23" s="173">
        <f t="shared" si="0"/>
        <v>16861.149999999998</v>
      </c>
    </row>
    <row r="24" spans="1:11" ht="27" customHeight="1">
      <c r="A24" s="169" t="s">
        <v>236</v>
      </c>
      <c r="B24" s="169">
        <v>150</v>
      </c>
      <c r="C24" s="170" t="s">
        <v>233</v>
      </c>
      <c r="D24" s="170" t="s">
        <v>117</v>
      </c>
      <c r="E24" s="171">
        <v>15054.4</v>
      </c>
      <c r="F24" s="171">
        <v>5645.4</v>
      </c>
      <c r="G24" s="171">
        <v>0</v>
      </c>
      <c r="H24" s="172">
        <v>876.95</v>
      </c>
      <c r="I24" s="172">
        <v>3013.84</v>
      </c>
      <c r="J24" s="172">
        <v>0</v>
      </c>
      <c r="K24" s="173">
        <f t="shared" si="0"/>
        <v>16809.009999999998</v>
      </c>
    </row>
    <row r="25" spans="1:11" ht="27.75" customHeight="1">
      <c r="A25" s="169" t="s">
        <v>239</v>
      </c>
      <c r="B25" s="169">
        <v>152</v>
      </c>
      <c r="C25" s="170" t="s">
        <v>71</v>
      </c>
      <c r="D25" s="170" t="s">
        <v>23</v>
      </c>
      <c r="E25" s="171">
        <v>15054.4</v>
      </c>
      <c r="F25" s="171">
        <v>0</v>
      </c>
      <c r="G25" s="171">
        <v>0</v>
      </c>
      <c r="H25" s="172">
        <v>876.95</v>
      </c>
      <c r="I25" s="172">
        <v>2909.56</v>
      </c>
      <c r="J25" s="172">
        <v>0</v>
      </c>
      <c r="K25" s="173">
        <f t="shared" si="0"/>
        <v>11267.89</v>
      </c>
    </row>
    <row r="26" spans="1:11" ht="27.75" customHeight="1">
      <c r="A26" s="169" t="s">
        <v>241</v>
      </c>
      <c r="B26" s="169">
        <v>154</v>
      </c>
      <c r="C26" s="170" t="s">
        <v>242</v>
      </c>
      <c r="D26" s="170" t="s">
        <v>32</v>
      </c>
      <c r="E26" s="171">
        <v>9952.73</v>
      </c>
      <c r="F26" s="171">
        <v>0</v>
      </c>
      <c r="G26" s="171">
        <v>0</v>
      </c>
      <c r="H26" s="172">
        <v>876.95</v>
      </c>
      <c r="I26" s="172">
        <v>1610.88</v>
      </c>
      <c r="J26" s="172">
        <v>0</v>
      </c>
      <c r="K26" s="173">
        <f t="shared" si="0"/>
        <v>7464.8999999999987</v>
      </c>
    </row>
    <row r="27" spans="1:11" ht="27.75" customHeight="1">
      <c r="A27" s="169" t="s">
        <v>389</v>
      </c>
      <c r="B27" s="169">
        <v>190</v>
      </c>
      <c r="C27" s="170" t="s">
        <v>63</v>
      </c>
      <c r="D27" s="170" t="s">
        <v>100</v>
      </c>
      <c r="E27" s="171">
        <v>6269.82</v>
      </c>
      <c r="F27" s="171">
        <v>1567.46</v>
      </c>
      <c r="G27" s="171">
        <v>2200.5700000000002</v>
      </c>
      <c r="H27" s="172">
        <v>703.68</v>
      </c>
      <c r="I27" s="172">
        <v>645.73</v>
      </c>
      <c r="J27" s="172">
        <v>0</v>
      </c>
      <c r="K27" s="173">
        <f t="shared" si="0"/>
        <v>6487.869999999999</v>
      </c>
    </row>
    <row r="28" spans="1:11" ht="27.75" customHeight="1">
      <c r="A28" s="169" t="s">
        <v>340</v>
      </c>
      <c r="B28" s="169">
        <v>175</v>
      </c>
      <c r="C28" s="170" t="s">
        <v>63</v>
      </c>
      <c r="D28" s="170" t="s">
        <v>48</v>
      </c>
      <c r="E28" s="171">
        <v>6269.82</v>
      </c>
      <c r="F28" s="171">
        <v>1567.46</v>
      </c>
      <c r="G28" s="171">
        <v>0</v>
      </c>
      <c r="H28" s="172">
        <v>703.68</v>
      </c>
      <c r="I28" s="172">
        <v>593.59</v>
      </c>
      <c r="J28" s="172">
        <v>0</v>
      </c>
      <c r="K28" s="173">
        <f t="shared" si="0"/>
        <v>6540.0099999999993</v>
      </c>
    </row>
    <row r="29" spans="1:11" ht="27.75" customHeight="1">
      <c r="A29" s="169" t="s">
        <v>401</v>
      </c>
      <c r="B29" s="169">
        <v>191</v>
      </c>
      <c r="C29" s="170" t="s">
        <v>63</v>
      </c>
      <c r="D29" s="170" t="s">
        <v>100</v>
      </c>
      <c r="E29" s="171">
        <v>6269.82</v>
      </c>
      <c r="F29" s="171">
        <v>1567.46</v>
      </c>
      <c r="G29" s="171">
        <v>2200.5700000000002</v>
      </c>
      <c r="H29" s="172">
        <v>703.68</v>
      </c>
      <c r="I29" s="172">
        <v>645.73</v>
      </c>
      <c r="J29" s="172">
        <v>0</v>
      </c>
      <c r="K29" s="173">
        <f t="shared" si="0"/>
        <v>6487.869999999999</v>
      </c>
    </row>
    <row r="30" spans="1:11" ht="27.75" customHeight="1">
      <c r="A30" s="169" t="s">
        <v>343</v>
      </c>
      <c r="B30" s="169">
        <v>170</v>
      </c>
      <c r="C30" s="170" t="s">
        <v>321</v>
      </c>
      <c r="D30" s="170" t="s">
        <v>159</v>
      </c>
      <c r="E30" s="171">
        <v>15054.4</v>
      </c>
      <c r="F30" s="171">
        <v>0</v>
      </c>
      <c r="G30" s="171">
        <v>1990.92</v>
      </c>
      <c r="H30" s="172">
        <v>876.95</v>
      </c>
      <c r="I30" s="172">
        <v>3013.84</v>
      </c>
      <c r="J30" s="172">
        <v>0</v>
      </c>
      <c r="K30" s="173">
        <f t="shared" si="0"/>
        <v>11163.609999999999</v>
      </c>
    </row>
    <row r="31" spans="1:11" ht="27.75" customHeight="1">
      <c r="A31" s="169" t="s">
        <v>312</v>
      </c>
      <c r="B31" s="169">
        <v>166</v>
      </c>
      <c r="C31" s="170" t="s">
        <v>313</v>
      </c>
      <c r="D31" s="170" t="s">
        <v>48</v>
      </c>
      <c r="E31" s="171">
        <v>7486.49</v>
      </c>
      <c r="F31" s="171">
        <v>0</v>
      </c>
      <c r="G31" s="171">
        <v>0</v>
      </c>
      <c r="H31" s="172">
        <v>874.01</v>
      </c>
      <c r="I31" s="172">
        <v>881.33</v>
      </c>
      <c r="J31" s="172">
        <v>0</v>
      </c>
      <c r="K31" s="173">
        <f t="shared" si="0"/>
        <v>5731.15</v>
      </c>
    </row>
    <row r="32" spans="1:11" ht="27.75" customHeight="1">
      <c r="A32" s="169" t="s">
        <v>347</v>
      </c>
      <c r="B32" s="169">
        <v>171</v>
      </c>
      <c r="C32" s="170" t="s">
        <v>321</v>
      </c>
      <c r="D32" s="170" t="s">
        <v>40</v>
      </c>
      <c r="E32" s="171">
        <v>15054.4</v>
      </c>
      <c r="F32" s="171">
        <v>3763.6</v>
      </c>
      <c r="G32" s="171">
        <v>0</v>
      </c>
      <c r="H32" s="172">
        <v>876.95</v>
      </c>
      <c r="I32" s="172">
        <v>2909.56</v>
      </c>
      <c r="J32" s="172">
        <v>0</v>
      </c>
      <c r="K32" s="173">
        <f t="shared" si="0"/>
        <v>15031.49</v>
      </c>
    </row>
    <row r="33" spans="1:11" ht="27.75" customHeight="1">
      <c r="A33" s="169" t="s">
        <v>290</v>
      </c>
      <c r="B33" s="169">
        <v>165</v>
      </c>
      <c r="C33" s="170" t="s">
        <v>124</v>
      </c>
      <c r="D33" s="170" t="s">
        <v>40</v>
      </c>
      <c r="E33" s="171">
        <v>15054.4</v>
      </c>
      <c r="F33" s="171">
        <v>5018.13</v>
      </c>
      <c r="G33" s="171"/>
      <c r="H33" s="172">
        <v>876.95</v>
      </c>
      <c r="I33" s="172">
        <v>2961.7</v>
      </c>
      <c r="J33" s="172">
        <v>0</v>
      </c>
      <c r="K33" s="173">
        <f t="shared" si="0"/>
        <v>16233.879999999997</v>
      </c>
    </row>
    <row r="34" spans="1:11" ht="27" customHeight="1">
      <c r="A34" s="169" t="s">
        <v>79</v>
      </c>
      <c r="B34" s="169">
        <v>50</v>
      </c>
      <c r="C34" s="170" t="s">
        <v>26</v>
      </c>
      <c r="D34" s="174" t="s">
        <v>32</v>
      </c>
      <c r="E34" s="171">
        <v>15054.4</v>
      </c>
      <c r="F34" s="171">
        <v>7861.45</v>
      </c>
      <c r="G34" s="171">
        <v>0</v>
      </c>
      <c r="H34" s="172">
        <v>876.95</v>
      </c>
      <c r="I34" s="172">
        <v>3013.84</v>
      </c>
      <c r="J34" s="172">
        <v>0</v>
      </c>
      <c r="K34" s="173">
        <f t="shared" si="0"/>
        <v>19025.059999999998</v>
      </c>
    </row>
    <row r="35" spans="1:11" ht="27" customHeight="1">
      <c r="A35" s="169" t="s">
        <v>245</v>
      </c>
      <c r="B35" s="169">
        <v>151</v>
      </c>
      <c r="C35" s="170" t="s">
        <v>71</v>
      </c>
      <c r="D35" s="174" t="s">
        <v>32</v>
      </c>
      <c r="E35" s="171">
        <v>15054.4</v>
      </c>
      <c r="F35" s="171">
        <v>0</v>
      </c>
      <c r="G35" s="171">
        <v>0</v>
      </c>
      <c r="H35" s="172">
        <v>876.95</v>
      </c>
      <c r="I35" s="172">
        <v>3013.84</v>
      </c>
      <c r="J35" s="172">
        <v>0</v>
      </c>
      <c r="K35" s="173">
        <f t="shared" si="0"/>
        <v>11163.609999999999</v>
      </c>
    </row>
    <row r="36" spans="1:11" ht="27" customHeight="1">
      <c r="A36" s="169" t="s">
        <v>316</v>
      </c>
      <c r="B36" s="169">
        <v>167</v>
      </c>
      <c r="C36" s="170" t="s">
        <v>63</v>
      </c>
      <c r="D36" s="174" t="s">
        <v>48</v>
      </c>
      <c r="E36" s="171">
        <v>6269.82</v>
      </c>
      <c r="F36" s="171">
        <v>2089.94</v>
      </c>
      <c r="G36" s="171">
        <v>0</v>
      </c>
      <c r="H36" s="172">
        <v>703.68</v>
      </c>
      <c r="I36" s="172">
        <v>645.73</v>
      </c>
      <c r="J36" s="172">
        <v>0</v>
      </c>
      <c r="K36" s="173">
        <f t="shared" si="0"/>
        <v>7010.35</v>
      </c>
    </row>
    <row r="37" spans="1:11" ht="27" customHeight="1">
      <c r="A37" s="169" t="s">
        <v>441</v>
      </c>
      <c r="B37" s="169">
        <v>194</v>
      </c>
      <c r="C37" s="170" t="s">
        <v>321</v>
      </c>
      <c r="D37" s="174" t="s">
        <v>40</v>
      </c>
      <c r="E37" s="175">
        <f>10538.08+1003.63</f>
        <v>11541.71</v>
      </c>
      <c r="F37" s="171">
        <v>1254.53</v>
      </c>
      <c r="G37" s="171">
        <v>0</v>
      </c>
      <c r="H37" s="172">
        <v>876.95</v>
      </c>
      <c r="I37" s="172">
        <v>2047.85</v>
      </c>
      <c r="J37" s="172">
        <v>0</v>
      </c>
      <c r="K37" s="173">
        <f t="shared" si="0"/>
        <v>9871.4399999999987</v>
      </c>
    </row>
    <row r="38" spans="1:11" ht="27" customHeight="1">
      <c r="A38" s="169" t="s">
        <v>82</v>
      </c>
      <c r="B38" s="169">
        <v>27</v>
      </c>
      <c r="C38" s="170" t="s">
        <v>26</v>
      </c>
      <c r="D38" s="170" t="s">
        <v>32</v>
      </c>
      <c r="E38" s="171">
        <v>9483.66</v>
      </c>
      <c r="F38" s="171">
        <v>0</v>
      </c>
      <c r="G38" s="171">
        <v>0</v>
      </c>
      <c r="H38" s="172">
        <v>876.95</v>
      </c>
      <c r="I38" s="172">
        <v>1429.75</v>
      </c>
      <c r="J38" s="172">
        <v>0</v>
      </c>
      <c r="K38" s="173">
        <f t="shared" si="0"/>
        <v>7176.9599999999991</v>
      </c>
    </row>
    <row r="39" spans="1:11" ht="27" customHeight="1">
      <c r="A39" s="169" t="s">
        <v>84</v>
      </c>
      <c r="B39" s="169">
        <v>65</v>
      </c>
      <c r="C39" s="170" t="s">
        <v>43</v>
      </c>
      <c r="D39" s="170" t="s">
        <v>40</v>
      </c>
      <c r="E39" s="171">
        <v>15054.4</v>
      </c>
      <c r="F39" s="171">
        <v>0</v>
      </c>
      <c r="G39" s="171">
        <v>0</v>
      </c>
      <c r="H39" s="172">
        <v>876.95</v>
      </c>
      <c r="I39" s="172">
        <v>2961.7</v>
      </c>
      <c r="J39" s="172">
        <v>0</v>
      </c>
      <c r="K39" s="173">
        <f t="shared" si="0"/>
        <v>11215.75</v>
      </c>
    </row>
    <row r="40" spans="1:11" ht="27" customHeight="1">
      <c r="A40" s="169" t="s">
        <v>349</v>
      </c>
      <c r="B40" s="169">
        <v>176</v>
      </c>
      <c r="C40" s="170" t="s">
        <v>63</v>
      </c>
      <c r="D40" s="170" t="s">
        <v>23</v>
      </c>
      <c r="E40" s="171">
        <v>6269.82</v>
      </c>
      <c r="F40" s="171">
        <v>1567.46</v>
      </c>
      <c r="G40" s="171">
        <v>0</v>
      </c>
      <c r="H40" s="172">
        <v>703.68</v>
      </c>
      <c r="I40" s="172">
        <v>645.73</v>
      </c>
      <c r="J40" s="172">
        <v>0</v>
      </c>
      <c r="K40" s="173">
        <f t="shared" si="0"/>
        <v>6487.869999999999</v>
      </c>
    </row>
    <row r="41" spans="1:11" ht="27" customHeight="1">
      <c r="A41" s="169" t="s">
        <v>318</v>
      </c>
      <c r="B41" s="169">
        <v>168</v>
      </c>
      <c r="C41" s="170" t="s">
        <v>71</v>
      </c>
      <c r="D41" s="170" t="s">
        <v>23</v>
      </c>
      <c r="E41" s="171">
        <v>15054.4</v>
      </c>
      <c r="F41" s="171">
        <v>0</v>
      </c>
      <c r="G41" s="171">
        <v>2533.84</v>
      </c>
      <c r="H41" s="172">
        <v>876.95</v>
      </c>
      <c r="I41" s="172">
        <v>2857.43</v>
      </c>
      <c r="J41" s="172">
        <v>0</v>
      </c>
      <c r="K41" s="173">
        <f t="shared" si="0"/>
        <v>11320.019999999999</v>
      </c>
    </row>
    <row r="42" spans="1:11" ht="27" customHeight="1">
      <c r="A42" s="169" t="s">
        <v>93</v>
      </c>
      <c r="B42" s="169">
        <v>135</v>
      </c>
      <c r="C42" s="170" t="s">
        <v>21</v>
      </c>
      <c r="D42" s="170" t="s">
        <v>32</v>
      </c>
      <c r="E42" s="171">
        <v>9167.5400000000009</v>
      </c>
      <c r="F42" s="171">
        <f>105.37+316.12+47.2</f>
        <v>468.69</v>
      </c>
      <c r="G42" s="171">
        <v>0</v>
      </c>
      <c r="H42" s="172">
        <f>47.2+976.95</f>
        <v>1024.1500000000001</v>
      </c>
      <c r="I42" s="172">
        <f>40.4+1355.8</f>
        <v>1396.2</v>
      </c>
      <c r="J42" s="172">
        <v>0</v>
      </c>
      <c r="K42" s="173">
        <f t="shared" si="0"/>
        <v>7215.8800000000019</v>
      </c>
    </row>
    <row r="43" spans="1:11" ht="27" customHeight="1">
      <c r="A43" s="169" t="s">
        <v>391</v>
      </c>
      <c r="B43" s="169">
        <v>187</v>
      </c>
      <c r="C43" s="170" t="s">
        <v>63</v>
      </c>
      <c r="D43" s="170" t="s">
        <v>419</v>
      </c>
      <c r="E43" s="171">
        <v>6269.82</v>
      </c>
      <c r="F43" s="171">
        <v>1567.46</v>
      </c>
      <c r="G43" s="171">
        <v>0</v>
      </c>
      <c r="H43" s="172">
        <v>703.68</v>
      </c>
      <c r="I43" s="172">
        <v>593.59</v>
      </c>
      <c r="J43" s="172">
        <v>0</v>
      </c>
      <c r="K43" s="173">
        <f t="shared" si="0"/>
        <v>6540.0099999999993</v>
      </c>
    </row>
    <row r="44" spans="1:11" ht="27" customHeight="1">
      <c r="A44" s="169" t="s">
        <v>351</v>
      </c>
      <c r="B44" s="169">
        <v>177</v>
      </c>
      <c r="C44" s="170" t="s">
        <v>63</v>
      </c>
      <c r="D44" s="170" t="s">
        <v>353</v>
      </c>
      <c r="E44" s="171">
        <v>6269.82</v>
      </c>
      <c r="F44" s="171">
        <v>1567.46</v>
      </c>
      <c r="G44" s="171">
        <v>0</v>
      </c>
      <c r="H44" s="172">
        <v>703.68</v>
      </c>
      <c r="I44" s="172">
        <v>593.59</v>
      </c>
      <c r="J44" s="172">
        <v>0</v>
      </c>
      <c r="K44" s="173">
        <f t="shared" si="0"/>
        <v>6540.0099999999993</v>
      </c>
    </row>
    <row r="45" spans="1:11" ht="27" customHeight="1">
      <c r="A45" s="169" t="s">
        <v>98</v>
      </c>
      <c r="B45" s="169">
        <v>120</v>
      </c>
      <c r="C45" s="170" t="s">
        <v>21</v>
      </c>
      <c r="D45" s="170" t="s">
        <v>100</v>
      </c>
      <c r="E45" s="175">
        <v>9483.66</v>
      </c>
      <c r="F45" s="175">
        <v>0</v>
      </c>
      <c r="G45" s="175">
        <v>2021.84</v>
      </c>
      <c r="H45" s="172">
        <v>876.95</v>
      </c>
      <c r="I45" s="172">
        <v>1481.89</v>
      </c>
      <c r="J45" s="172">
        <v>0</v>
      </c>
      <c r="K45" s="173">
        <f t="shared" si="0"/>
        <v>7124.8199999999988</v>
      </c>
    </row>
    <row r="46" spans="1:11" ht="27" customHeight="1">
      <c r="A46" s="169" t="s">
        <v>402</v>
      </c>
      <c r="B46" s="169">
        <v>188</v>
      </c>
      <c r="C46" s="170" t="s">
        <v>63</v>
      </c>
      <c r="D46" s="170" t="s">
        <v>117</v>
      </c>
      <c r="E46" s="175">
        <v>6269.82</v>
      </c>
      <c r="F46" s="175">
        <v>1567.46</v>
      </c>
      <c r="G46" s="175">
        <v>0</v>
      </c>
      <c r="H46" s="172">
        <v>703.68</v>
      </c>
      <c r="I46" s="172">
        <v>541.45000000000005</v>
      </c>
      <c r="J46" s="172">
        <v>0</v>
      </c>
      <c r="K46" s="173">
        <f t="shared" si="0"/>
        <v>6592.15</v>
      </c>
    </row>
    <row r="47" spans="1:11" ht="27" customHeight="1">
      <c r="A47" s="169" t="s">
        <v>102</v>
      </c>
      <c r="B47" s="169">
        <v>49</v>
      </c>
      <c r="C47" s="170" t="s">
        <v>26</v>
      </c>
      <c r="D47" s="170" t="s">
        <v>32</v>
      </c>
      <c r="E47" s="171">
        <v>9483.66</v>
      </c>
      <c r="F47" s="171">
        <v>0</v>
      </c>
      <c r="G47" s="171"/>
      <c r="H47" s="172">
        <v>876.95</v>
      </c>
      <c r="I47" s="172">
        <v>1429.75</v>
      </c>
      <c r="J47" s="172">
        <v>0</v>
      </c>
      <c r="K47" s="173">
        <f t="shared" si="0"/>
        <v>7176.9599999999991</v>
      </c>
    </row>
    <row r="48" spans="1:11" ht="27" customHeight="1">
      <c r="A48" s="169" t="s">
        <v>355</v>
      </c>
      <c r="B48" s="169">
        <v>178</v>
      </c>
      <c r="C48" s="170" t="s">
        <v>63</v>
      </c>
      <c r="D48" s="170" t="s">
        <v>23</v>
      </c>
      <c r="E48" s="171">
        <v>6269.82</v>
      </c>
      <c r="F48" s="171">
        <v>1567.46</v>
      </c>
      <c r="G48" s="171">
        <v>0</v>
      </c>
      <c r="H48" s="172">
        <v>703.68</v>
      </c>
      <c r="I48" s="172">
        <v>645.73</v>
      </c>
      <c r="J48" s="172">
        <v>0</v>
      </c>
      <c r="K48" s="173">
        <f t="shared" si="0"/>
        <v>6487.869999999999</v>
      </c>
    </row>
    <row r="49" spans="1:13" ht="27" customHeight="1">
      <c r="A49" s="169" t="s">
        <v>104</v>
      </c>
      <c r="B49" s="169">
        <v>142</v>
      </c>
      <c r="C49" s="31" t="s">
        <v>452</v>
      </c>
      <c r="D49" s="170" t="s">
        <v>57</v>
      </c>
      <c r="E49" s="171">
        <v>5831.38</v>
      </c>
      <c r="F49" s="171">
        <f>1125.35+3376.06+247.67</f>
        <v>4749.08</v>
      </c>
      <c r="G49" s="171">
        <v>0</v>
      </c>
      <c r="H49" s="172">
        <f>482.32+642.3</f>
        <v>1124.6199999999999</v>
      </c>
      <c r="I49" s="172">
        <v>1405.92</v>
      </c>
      <c r="J49" s="172">
        <v>0</v>
      </c>
      <c r="K49" s="173">
        <f t="shared" si="0"/>
        <v>8049.92</v>
      </c>
    </row>
    <row r="50" spans="1:13" ht="27" customHeight="1">
      <c r="A50" s="169" t="s">
        <v>403</v>
      </c>
      <c r="B50" s="169">
        <v>189</v>
      </c>
      <c r="C50" s="170" t="s">
        <v>63</v>
      </c>
      <c r="D50" s="170" t="s">
        <v>100</v>
      </c>
      <c r="E50" s="171">
        <v>6269.82</v>
      </c>
      <c r="F50" s="171">
        <v>1567.46</v>
      </c>
      <c r="G50" s="171">
        <v>828.19</v>
      </c>
      <c r="H50" s="172">
        <v>703.68</v>
      </c>
      <c r="I50" s="172">
        <v>645.73</v>
      </c>
      <c r="J50" s="172">
        <v>0</v>
      </c>
      <c r="K50" s="173">
        <f t="shared" si="0"/>
        <v>6487.869999999999</v>
      </c>
    </row>
    <row r="51" spans="1:13" ht="27" customHeight="1">
      <c r="A51" s="169" t="s">
        <v>292</v>
      </c>
      <c r="B51" s="169">
        <v>163</v>
      </c>
      <c r="C51" s="170" t="s">
        <v>43</v>
      </c>
      <c r="D51" s="170" t="s">
        <v>40</v>
      </c>
      <c r="E51" s="171">
        <v>15054.4</v>
      </c>
      <c r="F51" s="171">
        <v>0</v>
      </c>
      <c r="G51" s="171">
        <v>0</v>
      </c>
      <c r="H51" s="172">
        <v>876.95</v>
      </c>
      <c r="I51" s="172">
        <v>2857.43</v>
      </c>
      <c r="J51" s="172">
        <v>0</v>
      </c>
      <c r="K51" s="173">
        <f t="shared" si="0"/>
        <v>11320.019999999999</v>
      </c>
    </row>
    <row r="52" spans="1:13" ht="27" customHeight="1">
      <c r="A52" s="169" t="s">
        <v>357</v>
      </c>
      <c r="B52" s="169">
        <v>179</v>
      </c>
      <c r="C52" s="170" t="s">
        <v>63</v>
      </c>
      <c r="D52" s="170" t="s">
        <v>28</v>
      </c>
      <c r="E52" s="171">
        <v>6269.82</v>
      </c>
      <c r="F52" s="171">
        <v>1567.46</v>
      </c>
      <c r="G52" s="171">
        <v>0</v>
      </c>
      <c r="H52" s="172">
        <v>703.68</v>
      </c>
      <c r="I52" s="172">
        <v>645.73</v>
      </c>
      <c r="J52" s="172">
        <v>0</v>
      </c>
      <c r="K52" s="173">
        <f t="shared" si="0"/>
        <v>6487.869999999999</v>
      </c>
    </row>
    <row r="53" spans="1:13" ht="27" customHeight="1">
      <c r="A53" s="176" t="s">
        <v>420</v>
      </c>
      <c r="B53" s="176">
        <v>193</v>
      </c>
      <c r="C53" s="177" t="s">
        <v>321</v>
      </c>
      <c r="D53" s="177" t="s">
        <v>421</v>
      </c>
      <c r="E53" s="175">
        <v>15054.4</v>
      </c>
      <c r="F53" s="175">
        <v>2509.0700000000002</v>
      </c>
      <c r="G53" s="175">
        <v>0</v>
      </c>
      <c r="H53" s="178">
        <v>958.17</v>
      </c>
      <c r="I53" s="178">
        <v>2991.5</v>
      </c>
      <c r="J53" s="178">
        <v>0</v>
      </c>
      <c r="K53" s="179">
        <f t="shared" si="0"/>
        <v>13613.800000000003</v>
      </c>
    </row>
    <row r="54" spans="1:13" ht="27" customHeight="1">
      <c r="A54" s="169" t="s">
        <v>294</v>
      </c>
      <c r="B54" s="169">
        <v>158</v>
      </c>
      <c r="C54" s="170" t="s">
        <v>116</v>
      </c>
      <c r="D54" s="177" t="s">
        <v>421</v>
      </c>
      <c r="E54" s="171">
        <v>3477.96</v>
      </c>
      <c r="F54" s="171">
        <v>1304</v>
      </c>
      <c r="G54" s="171">
        <v>0</v>
      </c>
      <c r="H54" s="172">
        <v>320.33</v>
      </c>
      <c r="I54" s="172">
        <v>72</v>
      </c>
      <c r="J54" s="172">
        <v>0</v>
      </c>
      <c r="K54" s="173">
        <f t="shared" si="0"/>
        <v>4389.63</v>
      </c>
    </row>
    <row r="55" spans="1:13" ht="27" customHeight="1">
      <c r="A55" s="169" t="s">
        <v>404</v>
      </c>
      <c r="B55" s="169">
        <v>192</v>
      </c>
      <c r="C55" s="170" t="s">
        <v>38</v>
      </c>
      <c r="D55" s="170" t="s">
        <v>40</v>
      </c>
      <c r="E55" s="171">
        <v>5530.75</v>
      </c>
      <c r="F55" s="171">
        <v>1382.69</v>
      </c>
      <c r="G55" s="171">
        <v>0</v>
      </c>
      <c r="H55" s="172">
        <v>600.21</v>
      </c>
      <c r="I55" s="172">
        <v>287.01</v>
      </c>
      <c r="J55" s="172">
        <v>0</v>
      </c>
      <c r="K55" s="173">
        <f t="shared" si="0"/>
        <v>6026.22</v>
      </c>
    </row>
    <row r="56" spans="1:13" ht="27" customHeight="1">
      <c r="A56" s="169" t="s">
        <v>376</v>
      </c>
      <c r="B56" s="169">
        <v>180</v>
      </c>
      <c r="C56" s="170" t="s">
        <v>105</v>
      </c>
      <c r="D56" s="170" t="s">
        <v>418</v>
      </c>
      <c r="E56" s="171">
        <v>6269.82</v>
      </c>
      <c r="F56" s="171">
        <v>1567.46</v>
      </c>
      <c r="G56" s="171">
        <v>0</v>
      </c>
      <c r="H56" s="172">
        <v>703.68</v>
      </c>
      <c r="I56" s="172">
        <v>645.73</v>
      </c>
      <c r="J56" s="172">
        <v>0</v>
      </c>
      <c r="K56" s="173">
        <f t="shared" si="0"/>
        <v>6487.869999999999</v>
      </c>
    </row>
    <row r="57" spans="1:13" ht="27" customHeight="1">
      <c r="A57" s="169" t="s">
        <v>126</v>
      </c>
      <c r="B57" s="169">
        <v>36</v>
      </c>
      <c r="C57" s="170" t="s">
        <v>26</v>
      </c>
      <c r="D57" s="170" t="s">
        <v>32</v>
      </c>
      <c r="E57" s="171">
        <v>9483.66</v>
      </c>
      <c r="F57" s="171">
        <v>0</v>
      </c>
      <c r="G57" s="171"/>
      <c r="H57" s="172">
        <v>876.65</v>
      </c>
      <c r="I57" s="172">
        <v>1429.75</v>
      </c>
      <c r="J57" s="172">
        <v>0</v>
      </c>
      <c r="K57" s="173">
        <f t="shared" si="0"/>
        <v>7177.26</v>
      </c>
    </row>
    <row r="58" spans="1:13" ht="27" customHeight="1">
      <c r="A58" s="169" t="s">
        <v>250</v>
      </c>
      <c r="B58" s="169">
        <v>157</v>
      </c>
      <c r="C58" s="170" t="s">
        <v>321</v>
      </c>
      <c r="D58" s="170" t="s">
        <v>421</v>
      </c>
      <c r="E58" s="171">
        <v>15054.4</v>
      </c>
      <c r="F58" s="171">
        <v>0</v>
      </c>
      <c r="G58" s="171">
        <v>0</v>
      </c>
      <c r="H58" s="172">
        <v>876.65</v>
      </c>
      <c r="I58" s="172">
        <v>3013.84</v>
      </c>
      <c r="J58" s="172">
        <v>0</v>
      </c>
      <c r="K58" s="173">
        <f t="shared" si="0"/>
        <v>11163.91</v>
      </c>
    </row>
    <row r="59" spans="1:13" ht="27" customHeight="1">
      <c r="A59" s="169" t="s">
        <v>361</v>
      </c>
      <c r="B59" s="169">
        <v>181</v>
      </c>
      <c r="C59" s="170" t="s">
        <v>63</v>
      </c>
      <c r="D59" s="170" t="s">
        <v>418</v>
      </c>
      <c r="E59" s="171">
        <v>6269.82</v>
      </c>
      <c r="F59" s="171">
        <v>1567.46</v>
      </c>
      <c r="G59" s="171">
        <v>0</v>
      </c>
      <c r="H59" s="172">
        <v>703.68</v>
      </c>
      <c r="I59" s="172">
        <v>645.73</v>
      </c>
      <c r="J59" s="172">
        <v>0</v>
      </c>
      <c r="K59" s="173">
        <f t="shared" si="0"/>
        <v>6487.869999999999</v>
      </c>
    </row>
    <row r="60" spans="1:13" ht="27" customHeight="1">
      <c r="A60" s="169" t="s">
        <v>128</v>
      </c>
      <c r="B60" s="169">
        <v>42</v>
      </c>
      <c r="C60" s="170" t="s">
        <v>26</v>
      </c>
      <c r="D60" s="174" t="s">
        <v>32</v>
      </c>
      <c r="E60" s="171">
        <v>9483.66</v>
      </c>
      <c r="F60" s="171">
        <v>0</v>
      </c>
      <c r="G60" s="171">
        <v>0</v>
      </c>
      <c r="H60" s="172">
        <v>876.95</v>
      </c>
      <c r="I60" s="172">
        <v>1481.89</v>
      </c>
      <c r="J60" s="172">
        <v>0</v>
      </c>
      <c r="K60" s="173">
        <f t="shared" si="0"/>
        <v>7124.8199999999988</v>
      </c>
      <c r="M60" s="180"/>
    </row>
    <row r="61" spans="1:13" ht="27" customHeight="1">
      <c r="A61" s="169" t="s">
        <v>252</v>
      </c>
      <c r="B61" s="169">
        <v>155</v>
      </c>
      <c r="C61" s="170" t="s">
        <v>443</v>
      </c>
      <c r="D61" s="170" t="s">
        <v>419</v>
      </c>
      <c r="E61" s="171">
        <v>11201.88</v>
      </c>
      <c r="F61" s="171">
        <v>0</v>
      </c>
      <c r="G61" s="171">
        <v>0</v>
      </c>
      <c r="H61" s="172">
        <v>876.95</v>
      </c>
      <c r="I61" s="172">
        <v>1954.4</v>
      </c>
      <c r="J61" s="172">
        <v>0</v>
      </c>
      <c r="K61" s="173">
        <f t="shared" si="0"/>
        <v>8370.5299999999988</v>
      </c>
      <c r="M61" s="181"/>
    </row>
    <row r="62" spans="1:13" ht="27" customHeight="1">
      <c r="A62" s="169" t="s">
        <v>133</v>
      </c>
      <c r="B62" s="169">
        <v>136</v>
      </c>
      <c r="C62" s="170" t="s">
        <v>134</v>
      </c>
      <c r="D62" s="170" t="s">
        <v>418</v>
      </c>
      <c r="E62" s="171">
        <v>7672.87</v>
      </c>
      <c r="F62" s="171">
        <f>511.52+1534.57+164.34</f>
        <v>2210.4299999999998</v>
      </c>
      <c r="G62" s="171">
        <v>0</v>
      </c>
      <c r="H62" s="172">
        <f>164.34+876.95</f>
        <v>1041.29</v>
      </c>
      <c r="I62" s="172">
        <v>1029.1099999999999</v>
      </c>
      <c r="J62" s="172">
        <v>0</v>
      </c>
      <c r="K62" s="173">
        <f t="shared" si="0"/>
        <v>7812.8999999999987</v>
      </c>
      <c r="M62" s="181"/>
    </row>
    <row r="63" spans="1:13" ht="27" customHeight="1">
      <c r="A63" s="169" t="s">
        <v>363</v>
      </c>
      <c r="B63" s="169">
        <v>182</v>
      </c>
      <c r="C63" s="170" t="s">
        <v>63</v>
      </c>
      <c r="D63" s="170" t="s">
        <v>23</v>
      </c>
      <c r="E63" s="171">
        <v>6269.82</v>
      </c>
      <c r="F63" s="171">
        <v>1567.46</v>
      </c>
      <c r="G63" s="171"/>
      <c r="H63" s="172">
        <v>703.68</v>
      </c>
      <c r="I63" s="172">
        <v>645.73</v>
      </c>
      <c r="J63" s="172">
        <v>0</v>
      </c>
      <c r="K63" s="173">
        <f t="shared" si="0"/>
        <v>6487.869999999999</v>
      </c>
      <c r="M63" s="181"/>
    </row>
    <row r="64" spans="1:13" ht="27" customHeight="1">
      <c r="A64" s="169" t="s">
        <v>144</v>
      </c>
      <c r="B64" s="169">
        <v>133</v>
      </c>
      <c r="C64" s="170" t="s">
        <v>145</v>
      </c>
      <c r="D64" s="170" t="s">
        <v>23</v>
      </c>
      <c r="E64" s="171">
        <v>10506.52</v>
      </c>
      <c r="F64" s="171">
        <f>700.43+2101.3+239.26</f>
        <v>3040.99</v>
      </c>
      <c r="G64" s="171">
        <v>0</v>
      </c>
      <c r="H64" s="172">
        <f>239.26+876.95</f>
        <v>1116.21</v>
      </c>
      <c r="I64" s="172">
        <f>12.13+1828.97</f>
        <v>1841.1000000000001</v>
      </c>
      <c r="J64" s="172">
        <v>0</v>
      </c>
      <c r="K64" s="173">
        <f t="shared" si="0"/>
        <v>10590.199999999999</v>
      </c>
    </row>
    <row r="65" spans="1:11" ht="27" customHeight="1">
      <c r="A65" s="169" t="s">
        <v>365</v>
      </c>
      <c r="B65" s="169">
        <v>183</v>
      </c>
      <c r="C65" s="170" t="s">
        <v>63</v>
      </c>
      <c r="D65" s="170" t="s">
        <v>23</v>
      </c>
      <c r="E65" s="171">
        <v>6269.82</v>
      </c>
      <c r="F65" s="171">
        <v>0</v>
      </c>
      <c r="G65" s="171">
        <v>0</v>
      </c>
      <c r="H65" s="172">
        <v>703.68</v>
      </c>
      <c r="I65" s="172">
        <v>645.73</v>
      </c>
      <c r="J65" s="172">
        <v>0</v>
      </c>
      <c r="K65" s="173">
        <f t="shared" si="0"/>
        <v>4920.41</v>
      </c>
    </row>
    <row r="66" spans="1:11" ht="27" customHeight="1">
      <c r="A66" s="169" t="s">
        <v>149</v>
      </c>
      <c r="B66" s="169">
        <v>43</v>
      </c>
      <c r="C66" s="170" t="s">
        <v>26</v>
      </c>
      <c r="D66" s="170" t="s">
        <v>23</v>
      </c>
      <c r="E66" s="171">
        <v>9483.66</v>
      </c>
      <c r="F66" s="171">
        <v>1567.46</v>
      </c>
      <c r="G66" s="171">
        <v>0</v>
      </c>
      <c r="H66" s="172">
        <v>876.95</v>
      </c>
      <c r="I66" s="172">
        <v>1481.89</v>
      </c>
      <c r="J66" s="172">
        <v>0</v>
      </c>
      <c r="K66" s="173">
        <f t="shared" si="0"/>
        <v>8692.2799999999988</v>
      </c>
    </row>
    <row r="67" spans="1:11" ht="27" customHeight="1">
      <c r="A67" s="182" t="s">
        <v>151</v>
      </c>
      <c r="B67" s="182">
        <v>73</v>
      </c>
      <c r="C67" s="183" t="s">
        <v>26</v>
      </c>
      <c r="D67" s="183" t="s">
        <v>23</v>
      </c>
      <c r="E67" s="184">
        <v>9483.66</v>
      </c>
      <c r="F67" s="184">
        <v>4741.83</v>
      </c>
      <c r="G67" s="184"/>
      <c r="H67" s="185">
        <v>876.95</v>
      </c>
      <c r="I67" s="185">
        <v>1481.89</v>
      </c>
      <c r="J67" s="185">
        <v>0</v>
      </c>
      <c r="K67" s="186">
        <f t="shared" si="0"/>
        <v>11866.65</v>
      </c>
    </row>
    <row r="68" spans="1:11" ht="27" customHeight="1">
      <c r="A68" s="187" t="s">
        <v>368</v>
      </c>
      <c r="B68" s="187">
        <v>184</v>
      </c>
      <c r="C68" s="188" t="s">
        <v>71</v>
      </c>
      <c r="D68" s="188" t="s">
        <v>57</v>
      </c>
      <c r="E68" s="189">
        <v>6855.46</v>
      </c>
      <c r="F68" s="189">
        <v>1567.46</v>
      </c>
      <c r="G68" s="189">
        <v>0</v>
      </c>
      <c r="H68" s="190">
        <v>785.67</v>
      </c>
      <c r="I68" s="191">
        <v>732.1</v>
      </c>
      <c r="J68" s="192">
        <v>0</v>
      </c>
      <c r="K68" s="193">
        <f t="shared" si="0"/>
        <v>6905.15</v>
      </c>
    </row>
    <row r="69" spans="1:11" ht="15.75" customHeight="1" thickBot="1">
      <c r="A69" s="194"/>
      <c r="B69" s="194"/>
      <c r="D69" s="194"/>
      <c r="E69" s="195"/>
      <c r="F69" s="195"/>
      <c r="G69" s="195"/>
      <c r="H69" s="196"/>
      <c r="I69" s="196"/>
      <c r="J69" s="196"/>
      <c r="K69" s="196"/>
    </row>
    <row r="70" spans="1:11" ht="42" customHeight="1" thickBot="1">
      <c r="A70" s="230" t="s">
        <v>174</v>
      </c>
      <c r="B70" s="231"/>
      <c r="C70" s="231"/>
      <c r="D70" s="231"/>
      <c r="E70" s="231"/>
      <c r="F70" s="231"/>
      <c r="G70" s="231"/>
      <c r="H70" s="231"/>
      <c r="I70" s="232"/>
      <c r="J70" s="197"/>
      <c r="K70" s="197"/>
    </row>
    <row r="71" spans="1:11" ht="28.5" customHeight="1">
      <c r="A71" s="233" t="s">
        <v>3</v>
      </c>
      <c r="B71" s="233" t="s">
        <v>4</v>
      </c>
      <c r="C71" s="233" t="s">
        <v>5</v>
      </c>
      <c r="D71" s="235" t="s">
        <v>167</v>
      </c>
      <c r="E71" s="224" t="s">
        <v>175</v>
      </c>
      <c r="F71" s="228" t="s">
        <v>300</v>
      </c>
      <c r="G71" s="236" t="s">
        <v>169</v>
      </c>
      <c r="H71" s="237"/>
      <c r="I71" s="235" t="s">
        <v>170</v>
      </c>
      <c r="J71" s="196"/>
      <c r="K71" s="196"/>
    </row>
    <row r="72" spans="1:11" ht="35.25" customHeight="1">
      <c r="A72" s="234"/>
      <c r="B72" s="234"/>
      <c r="C72" s="234"/>
      <c r="D72" s="234"/>
      <c r="E72" s="225"/>
      <c r="F72" s="229"/>
      <c r="G72" s="198" t="s">
        <v>171</v>
      </c>
      <c r="H72" s="198" t="s">
        <v>172</v>
      </c>
      <c r="I72" s="234"/>
      <c r="J72" s="196"/>
      <c r="K72" s="196"/>
    </row>
    <row r="73" spans="1:11" ht="35.25" customHeight="1">
      <c r="A73" s="169" t="s">
        <v>298</v>
      </c>
      <c r="B73" s="169">
        <v>160</v>
      </c>
      <c r="C73" s="170" t="s">
        <v>156</v>
      </c>
      <c r="D73" s="199">
        <v>31612.2</v>
      </c>
      <c r="E73" s="171">
        <v>11854.57</v>
      </c>
      <c r="F73" s="199">
        <v>2933.65</v>
      </c>
      <c r="G73" s="199">
        <v>825.82</v>
      </c>
      <c r="H73" s="199">
        <v>7424.88</v>
      </c>
      <c r="I73" s="100">
        <f>D73+E73-G73-H73</f>
        <v>35216.070000000007</v>
      </c>
      <c r="J73" s="196"/>
      <c r="K73" s="196"/>
    </row>
    <row r="74" spans="1:11" ht="27" customHeight="1">
      <c r="A74" s="169" t="s">
        <v>226</v>
      </c>
      <c r="B74" s="169">
        <v>147</v>
      </c>
      <c r="C74" s="170" t="s">
        <v>414</v>
      </c>
      <c r="D74" s="199">
        <v>27346.2</v>
      </c>
      <c r="E74" s="171">
        <v>0</v>
      </c>
      <c r="F74" s="199">
        <v>4679.1099999999997</v>
      </c>
      <c r="G74" s="199">
        <v>825.82</v>
      </c>
      <c r="H74" s="199">
        <v>6303.87</v>
      </c>
      <c r="I74" s="100">
        <f>D74+E74-G74-H74</f>
        <v>20216.510000000002</v>
      </c>
      <c r="J74" s="196"/>
      <c r="K74" s="200"/>
    </row>
    <row r="75" spans="1:11" ht="27" customHeight="1">
      <c r="A75" s="169" t="s">
        <v>255</v>
      </c>
      <c r="B75" s="169">
        <v>148</v>
      </c>
      <c r="C75" s="170" t="s">
        <v>422</v>
      </c>
      <c r="D75" s="199">
        <v>27346.2</v>
      </c>
      <c r="E75" s="171">
        <v>0</v>
      </c>
      <c r="F75" s="199">
        <v>705.46</v>
      </c>
      <c r="G75" s="199">
        <v>825.82</v>
      </c>
      <c r="H75" s="199">
        <v>6303.87</v>
      </c>
      <c r="I75" s="172">
        <f>D75+E75-G75-H75</f>
        <v>20216.510000000002</v>
      </c>
      <c r="J75" s="196"/>
      <c r="K75" s="200"/>
    </row>
    <row r="76" spans="1:11" ht="15.75" customHeight="1">
      <c r="A76" s="194"/>
      <c r="B76" s="194"/>
      <c r="D76" s="194"/>
      <c r="E76" s="195"/>
      <c r="F76" s="195"/>
      <c r="G76" s="195"/>
      <c r="H76" s="196"/>
      <c r="I76" s="196"/>
      <c r="J76" s="196"/>
      <c r="K76" s="196"/>
    </row>
    <row r="77" spans="1:11" ht="15.75" customHeight="1">
      <c r="A77" s="194"/>
      <c r="B77" s="194"/>
      <c r="D77" s="194"/>
      <c r="E77" s="195"/>
      <c r="F77" s="195"/>
      <c r="G77" s="195"/>
      <c r="H77" s="196"/>
      <c r="I77" s="196"/>
      <c r="J77" s="196"/>
      <c r="K77" s="196"/>
    </row>
    <row r="78" spans="1:11" ht="15.75" customHeight="1">
      <c r="A78" s="194"/>
      <c r="B78" s="194"/>
      <c r="D78" s="194"/>
      <c r="E78" s="195"/>
      <c r="F78" s="195"/>
      <c r="G78" s="195"/>
      <c r="H78" s="196"/>
      <c r="I78" s="196"/>
      <c r="J78" s="196"/>
      <c r="K78" s="196"/>
    </row>
    <row r="79" spans="1:11" ht="15.75" customHeight="1">
      <c r="A79" s="194"/>
      <c r="B79" s="194"/>
      <c r="D79" s="194"/>
      <c r="E79" s="195"/>
      <c r="F79" s="195"/>
      <c r="G79" s="195"/>
      <c r="H79" s="196"/>
      <c r="I79" s="196"/>
      <c r="J79" s="196"/>
      <c r="K79" s="196"/>
    </row>
    <row r="80" spans="1:11" ht="15.75" customHeight="1">
      <c r="A80" s="194"/>
      <c r="B80" s="194"/>
      <c r="D80" s="194"/>
      <c r="E80" s="195"/>
      <c r="F80" s="195"/>
      <c r="G80" s="195"/>
      <c r="H80" s="196"/>
      <c r="I80" s="196"/>
      <c r="J80" s="196"/>
      <c r="K80" s="196"/>
    </row>
    <row r="81" spans="1:11" ht="15.75" customHeight="1">
      <c r="A81" s="194"/>
      <c r="B81" s="194"/>
      <c r="D81" s="194"/>
      <c r="E81" s="195"/>
      <c r="F81" s="195"/>
      <c r="G81" s="195"/>
      <c r="H81" s="196"/>
      <c r="I81" s="196"/>
      <c r="J81" s="196"/>
      <c r="K81" s="196"/>
    </row>
    <row r="82" spans="1:11" ht="15.75" customHeight="1">
      <c r="A82" s="194"/>
      <c r="B82" s="194"/>
      <c r="D82" s="194"/>
      <c r="E82" s="195"/>
      <c r="F82" s="195"/>
      <c r="G82" s="195"/>
      <c r="H82" s="196"/>
      <c r="I82" s="196"/>
      <c r="J82" s="196"/>
      <c r="K82" s="196"/>
    </row>
    <row r="83" spans="1:11" ht="15.75" customHeight="1">
      <c r="A83" s="194"/>
      <c r="B83" s="194"/>
      <c r="D83" s="194"/>
      <c r="E83" s="195"/>
      <c r="F83" s="195"/>
      <c r="G83" s="195"/>
      <c r="H83" s="196"/>
      <c r="I83" s="196"/>
      <c r="J83" s="196"/>
      <c r="K83" s="196"/>
    </row>
    <row r="84" spans="1:11" ht="15.75" customHeight="1">
      <c r="A84" s="194"/>
      <c r="B84" s="194"/>
      <c r="D84" s="194"/>
      <c r="E84" s="195"/>
      <c r="F84" s="195"/>
      <c r="G84" s="195"/>
      <c r="H84" s="196"/>
      <c r="I84" s="196"/>
      <c r="J84" s="196"/>
      <c r="K84" s="196"/>
    </row>
    <row r="85" spans="1:11" ht="15.75" customHeight="1">
      <c r="A85" s="194"/>
      <c r="B85" s="194"/>
      <c r="D85" s="194"/>
      <c r="E85" s="195"/>
      <c r="F85" s="195"/>
      <c r="G85" s="195"/>
      <c r="H85" s="196"/>
      <c r="I85" s="196"/>
      <c r="J85" s="196"/>
      <c r="K85" s="196"/>
    </row>
    <row r="86" spans="1:11" ht="15.75" customHeight="1">
      <c r="A86" s="194"/>
      <c r="B86" s="194"/>
      <c r="D86" s="194"/>
      <c r="E86" s="195"/>
      <c r="F86" s="195"/>
      <c r="G86" s="195"/>
      <c r="H86" s="196"/>
      <c r="I86" s="196"/>
      <c r="J86" s="196"/>
      <c r="K86" s="196"/>
    </row>
    <row r="87" spans="1:11" ht="15.75" customHeight="1">
      <c r="A87" s="194"/>
      <c r="B87" s="194"/>
      <c r="D87" s="194"/>
      <c r="E87" s="195"/>
      <c r="F87" s="195"/>
      <c r="G87" s="195"/>
      <c r="H87" s="196"/>
      <c r="I87" s="196"/>
      <c r="J87" s="196"/>
      <c r="K87" s="196"/>
    </row>
    <row r="88" spans="1:11" ht="15.75" customHeight="1">
      <c r="A88" s="194"/>
      <c r="B88" s="194"/>
      <c r="D88" s="194"/>
      <c r="E88" s="195"/>
      <c r="F88" s="195"/>
      <c r="G88" s="195"/>
      <c r="H88" s="196"/>
      <c r="I88" s="196"/>
      <c r="J88" s="196"/>
      <c r="K88" s="196"/>
    </row>
    <row r="89" spans="1:11" ht="15.75" customHeight="1">
      <c r="A89" s="194"/>
      <c r="B89" s="194"/>
      <c r="D89" s="194"/>
      <c r="E89" s="195"/>
      <c r="F89" s="195"/>
      <c r="G89" s="195"/>
      <c r="H89" s="196"/>
      <c r="I89" s="196"/>
      <c r="J89" s="196"/>
      <c r="K89" s="196"/>
    </row>
    <row r="90" spans="1:11" ht="15.75" customHeight="1">
      <c r="A90" s="194"/>
      <c r="B90" s="194"/>
      <c r="D90" s="194"/>
      <c r="E90" s="195"/>
      <c r="F90" s="195"/>
      <c r="G90" s="195"/>
      <c r="H90" s="196"/>
      <c r="I90" s="196"/>
      <c r="J90" s="196"/>
      <c r="K90" s="196"/>
    </row>
    <row r="91" spans="1:11" ht="15.75" customHeight="1">
      <c r="A91" s="194"/>
      <c r="B91" s="194"/>
      <c r="D91" s="194"/>
      <c r="E91" s="195"/>
      <c r="F91" s="195"/>
      <c r="G91" s="195"/>
      <c r="H91" s="196"/>
      <c r="I91" s="196"/>
      <c r="J91" s="196"/>
      <c r="K91" s="196"/>
    </row>
    <row r="92" spans="1:11" ht="15.75" customHeight="1">
      <c r="A92" s="194"/>
      <c r="B92" s="194"/>
      <c r="D92" s="194"/>
      <c r="E92" s="195"/>
      <c r="F92" s="195"/>
      <c r="G92" s="195"/>
      <c r="H92" s="196"/>
      <c r="I92" s="196"/>
      <c r="J92" s="196"/>
      <c r="K92" s="196"/>
    </row>
    <row r="93" spans="1:11" ht="15.75" customHeight="1">
      <c r="A93" s="194"/>
      <c r="B93" s="194"/>
      <c r="D93" s="194"/>
      <c r="E93" s="195"/>
      <c r="F93" s="195"/>
      <c r="G93" s="195"/>
      <c r="H93" s="196"/>
      <c r="I93" s="196"/>
      <c r="J93" s="196"/>
      <c r="K93" s="196"/>
    </row>
    <row r="94" spans="1:11" ht="15.75" customHeight="1">
      <c r="A94" s="194"/>
      <c r="B94" s="194"/>
      <c r="D94" s="194"/>
      <c r="E94" s="195"/>
      <c r="F94" s="195"/>
      <c r="G94" s="195"/>
      <c r="H94" s="196"/>
      <c r="I94" s="196"/>
      <c r="J94" s="196"/>
      <c r="K94" s="196"/>
    </row>
    <row r="95" spans="1:11" ht="15.75" customHeight="1">
      <c r="A95" s="194"/>
      <c r="B95" s="194"/>
      <c r="D95" s="194"/>
      <c r="E95" s="195"/>
      <c r="F95" s="195"/>
      <c r="G95" s="195"/>
      <c r="H95" s="196"/>
      <c r="I95" s="196"/>
      <c r="J95" s="196"/>
      <c r="K95" s="196"/>
    </row>
    <row r="96" spans="1:11" ht="15.75" customHeight="1">
      <c r="A96" s="194"/>
      <c r="B96" s="194"/>
      <c r="D96" s="194"/>
      <c r="E96" s="195"/>
      <c r="F96" s="195"/>
      <c r="G96" s="195"/>
      <c r="H96" s="196"/>
      <c r="I96" s="196"/>
      <c r="J96" s="196"/>
      <c r="K96" s="196"/>
    </row>
    <row r="97" spans="1:11" ht="15.75" customHeight="1">
      <c r="A97" s="194"/>
      <c r="B97" s="194"/>
      <c r="D97" s="194"/>
      <c r="E97" s="195"/>
      <c r="F97" s="195"/>
      <c r="G97" s="195"/>
      <c r="H97" s="196"/>
      <c r="I97" s="196"/>
      <c r="J97" s="196"/>
      <c r="K97" s="196"/>
    </row>
    <row r="98" spans="1:11" ht="15.75" customHeight="1">
      <c r="A98" s="194"/>
      <c r="B98" s="194"/>
      <c r="D98" s="194"/>
      <c r="E98" s="195"/>
      <c r="F98" s="195"/>
      <c r="G98" s="195"/>
      <c r="H98" s="196"/>
      <c r="I98" s="196"/>
      <c r="J98" s="196"/>
      <c r="K98" s="196"/>
    </row>
    <row r="99" spans="1:11" ht="15.75" customHeight="1">
      <c r="A99" s="194"/>
      <c r="B99" s="194"/>
      <c r="D99" s="194"/>
      <c r="E99" s="195"/>
      <c r="F99" s="195"/>
      <c r="G99" s="195"/>
      <c r="H99" s="196"/>
      <c r="I99" s="196"/>
      <c r="J99" s="196"/>
      <c r="K99" s="196"/>
    </row>
    <row r="100" spans="1:11" ht="15.75" customHeight="1">
      <c r="A100" s="194"/>
      <c r="B100" s="194"/>
      <c r="D100" s="194"/>
      <c r="E100" s="195"/>
      <c r="F100" s="195"/>
      <c r="G100" s="195"/>
      <c r="H100" s="196"/>
      <c r="I100" s="196"/>
      <c r="J100" s="196"/>
      <c r="K100" s="196"/>
    </row>
    <row r="101" spans="1:11" ht="15.75" customHeight="1">
      <c r="A101" s="194"/>
      <c r="B101" s="194"/>
      <c r="D101" s="194"/>
      <c r="E101" s="195"/>
      <c r="F101" s="195"/>
      <c r="G101" s="195"/>
      <c r="H101" s="196"/>
      <c r="I101" s="196"/>
      <c r="J101" s="196"/>
      <c r="K101" s="196"/>
    </row>
    <row r="102" spans="1:11" ht="15.75" customHeight="1">
      <c r="A102" s="194"/>
      <c r="B102" s="194"/>
      <c r="D102" s="194"/>
      <c r="E102" s="195"/>
      <c r="F102" s="195"/>
      <c r="G102" s="195"/>
      <c r="H102" s="196"/>
      <c r="I102" s="196"/>
      <c r="J102" s="196"/>
      <c r="K102" s="196"/>
    </row>
    <row r="103" spans="1:11" ht="15.75" customHeight="1">
      <c r="A103" s="194"/>
      <c r="B103" s="194"/>
      <c r="D103" s="194"/>
      <c r="E103" s="195"/>
      <c r="F103" s="195"/>
      <c r="G103" s="195"/>
      <c r="H103" s="196"/>
      <c r="I103" s="196"/>
      <c r="J103" s="196"/>
      <c r="K103" s="196"/>
    </row>
    <row r="104" spans="1:11" ht="15.75" customHeight="1">
      <c r="A104" s="194"/>
      <c r="B104" s="194"/>
      <c r="D104" s="194"/>
      <c r="E104" s="195"/>
      <c r="F104" s="195"/>
      <c r="G104" s="195"/>
      <c r="H104" s="196"/>
      <c r="I104" s="196"/>
      <c r="J104" s="196"/>
      <c r="K104" s="196"/>
    </row>
    <row r="105" spans="1:11" ht="15.75" customHeight="1">
      <c r="A105" s="194"/>
      <c r="B105" s="194"/>
      <c r="D105" s="194"/>
      <c r="E105" s="195"/>
      <c r="F105" s="195"/>
      <c r="G105" s="195"/>
      <c r="H105" s="196"/>
      <c r="I105" s="196"/>
      <c r="J105" s="196"/>
      <c r="K105" s="196"/>
    </row>
    <row r="106" spans="1:11" ht="15.75" customHeight="1">
      <c r="A106" s="194"/>
      <c r="B106" s="194"/>
      <c r="D106" s="194"/>
      <c r="E106" s="195"/>
      <c r="F106" s="195"/>
      <c r="G106" s="195"/>
      <c r="H106" s="196"/>
      <c r="I106" s="196"/>
      <c r="J106" s="196"/>
      <c r="K106" s="196"/>
    </row>
    <row r="107" spans="1:11" ht="15.75" customHeight="1">
      <c r="A107" s="194"/>
      <c r="B107" s="194"/>
      <c r="D107" s="194"/>
      <c r="E107" s="195"/>
      <c r="F107" s="195"/>
      <c r="G107" s="195"/>
      <c r="H107" s="196"/>
      <c r="I107" s="196"/>
      <c r="J107" s="196"/>
      <c r="K107" s="196"/>
    </row>
    <row r="108" spans="1:11" ht="15.75" customHeight="1">
      <c r="A108" s="194"/>
      <c r="B108" s="194"/>
      <c r="D108" s="194"/>
      <c r="E108" s="195"/>
      <c r="F108" s="195"/>
      <c r="G108" s="195"/>
      <c r="H108" s="196"/>
      <c r="I108" s="196"/>
      <c r="J108" s="196"/>
      <c r="K108" s="196"/>
    </row>
    <row r="109" spans="1:11" ht="15.75" customHeight="1">
      <c r="A109" s="194"/>
      <c r="B109" s="194"/>
      <c r="D109" s="194"/>
      <c r="E109" s="195"/>
      <c r="F109" s="195"/>
      <c r="G109" s="195"/>
      <c r="H109" s="196"/>
      <c r="I109" s="196"/>
      <c r="J109" s="196"/>
      <c r="K109" s="196"/>
    </row>
    <row r="110" spans="1:11" ht="15.75" customHeight="1">
      <c r="A110" s="194"/>
      <c r="B110" s="194"/>
      <c r="D110" s="194"/>
      <c r="E110" s="195"/>
      <c r="F110" s="195"/>
      <c r="G110" s="195"/>
      <c r="H110" s="196"/>
      <c r="I110" s="196"/>
      <c r="J110" s="196"/>
      <c r="K110" s="196"/>
    </row>
    <row r="111" spans="1:11" ht="15.75" customHeight="1">
      <c r="A111" s="194"/>
      <c r="B111" s="194"/>
      <c r="D111" s="194"/>
      <c r="E111" s="195"/>
      <c r="F111" s="195"/>
      <c r="G111" s="195"/>
      <c r="H111" s="196"/>
      <c r="I111" s="196"/>
      <c r="J111" s="196"/>
      <c r="K111" s="196"/>
    </row>
    <row r="112" spans="1:11" ht="15.75" customHeight="1">
      <c r="A112" s="194"/>
      <c r="B112" s="194"/>
      <c r="D112" s="194"/>
      <c r="E112" s="195"/>
      <c r="F112" s="195"/>
      <c r="G112" s="195"/>
      <c r="H112" s="196"/>
      <c r="I112" s="196"/>
      <c r="J112" s="196"/>
      <c r="K112" s="196"/>
    </row>
    <row r="113" spans="1:11" ht="15.75" customHeight="1">
      <c r="A113" s="194"/>
      <c r="B113" s="194"/>
      <c r="D113" s="194"/>
      <c r="E113" s="195"/>
      <c r="F113" s="195"/>
      <c r="G113" s="195"/>
      <c r="H113" s="196"/>
      <c r="I113" s="196"/>
      <c r="J113" s="196"/>
      <c r="K113" s="196"/>
    </row>
    <row r="114" spans="1:11" ht="15.75" customHeight="1">
      <c r="A114" s="194"/>
      <c r="B114" s="194"/>
      <c r="D114" s="194"/>
      <c r="E114" s="195"/>
      <c r="F114" s="195"/>
      <c r="G114" s="195"/>
      <c r="H114" s="196"/>
      <c r="I114" s="196"/>
      <c r="J114" s="196"/>
      <c r="K114" s="196"/>
    </row>
    <row r="115" spans="1:11" ht="15.75" customHeight="1">
      <c r="A115" s="194"/>
      <c r="B115" s="194"/>
      <c r="D115" s="194"/>
      <c r="E115" s="195"/>
      <c r="F115" s="195"/>
      <c r="G115" s="195"/>
      <c r="H115" s="196"/>
      <c r="I115" s="196"/>
      <c r="J115" s="196"/>
      <c r="K115" s="196"/>
    </row>
    <row r="116" spans="1:11" ht="15.75" customHeight="1">
      <c r="A116" s="194"/>
      <c r="B116" s="194"/>
      <c r="D116" s="194"/>
      <c r="E116" s="195"/>
      <c r="F116" s="195"/>
      <c r="G116" s="195"/>
      <c r="H116" s="196"/>
      <c r="I116" s="196"/>
      <c r="J116" s="196"/>
      <c r="K116" s="196"/>
    </row>
    <row r="117" spans="1:11" ht="15.75" customHeight="1">
      <c r="A117" s="194"/>
      <c r="B117" s="194"/>
      <c r="D117" s="194"/>
      <c r="E117" s="195"/>
      <c r="F117" s="195"/>
      <c r="G117" s="195"/>
      <c r="H117" s="196"/>
      <c r="I117" s="196"/>
      <c r="J117" s="196"/>
      <c r="K117" s="196"/>
    </row>
    <row r="118" spans="1:11" ht="15.75" customHeight="1">
      <c r="A118" s="194"/>
      <c r="B118" s="194"/>
      <c r="D118" s="194"/>
      <c r="E118" s="195"/>
      <c r="F118" s="195"/>
      <c r="G118" s="195"/>
      <c r="H118" s="196"/>
      <c r="I118" s="196"/>
      <c r="J118" s="196"/>
      <c r="K118" s="196"/>
    </row>
    <row r="119" spans="1:11" ht="15.75" customHeight="1">
      <c r="A119" s="194"/>
      <c r="B119" s="194"/>
      <c r="D119" s="194"/>
      <c r="E119" s="195"/>
      <c r="F119" s="195"/>
      <c r="G119" s="195"/>
      <c r="H119" s="196"/>
      <c r="I119" s="196"/>
      <c r="J119" s="196"/>
      <c r="K119" s="196"/>
    </row>
    <row r="120" spans="1:11" ht="15.75" customHeight="1">
      <c r="A120" s="194"/>
      <c r="B120" s="194"/>
      <c r="D120" s="194"/>
      <c r="E120" s="195"/>
      <c r="F120" s="195"/>
      <c r="G120" s="195"/>
      <c r="H120" s="196"/>
      <c r="I120" s="196"/>
      <c r="J120" s="196"/>
      <c r="K120" s="196"/>
    </row>
    <row r="121" spans="1:11" ht="15.75" customHeight="1">
      <c r="A121" s="194"/>
      <c r="B121" s="194"/>
      <c r="D121" s="194"/>
      <c r="E121" s="195"/>
      <c r="F121" s="195"/>
      <c r="G121" s="195"/>
      <c r="H121" s="196"/>
      <c r="I121" s="196"/>
      <c r="J121" s="196"/>
      <c r="K121" s="196"/>
    </row>
    <row r="122" spans="1:11" ht="15.75" customHeight="1">
      <c r="A122" s="194"/>
      <c r="B122" s="194"/>
      <c r="D122" s="194"/>
      <c r="E122" s="195"/>
      <c r="F122" s="195"/>
      <c r="G122" s="195"/>
      <c r="H122" s="196"/>
      <c r="I122" s="196"/>
      <c r="J122" s="196"/>
      <c r="K122" s="196"/>
    </row>
    <row r="123" spans="1:11" ht="15.75" customHeight="1">
      <c r="A123" s="194"/>
      <c r="B123" s="194"/>
      <c r="D123" s="194"/>
      <c r="E123" s="195"/>
      <c r="F123" s="195"/>
      <c r="G123" s="195"/>
      <c r="H123" s="196"/>
      <c r="I123" s="196"/>
      <c r="J123" s="196"/>
      <c r="K123" s="196"/>
    </row>
    <row r="124" spans="1:11" ht="15.75" customHeight="1">
      <c r="A124" s="194"/>
      <c r="B124" s="194"/>
      <c r="D124" s="194"/>
      <c r="E124" s="195"/>
      <c r="F124" s="195"/>
      <c r="G124" s="195"/>
      <c r="H124" s="196"/>
      <c r="I124" s="196"/>
      <c r="J124" s="196"/>
      <c r="K124" s="196"/>
    </row>
    <row r="125" spans="1:11" ht="15.75" customHeight="1">
      <c r="A125" s="194"/>
      <c r="B125" s="194"/>
      <c r="D125" s="194"/>
      <c r="E125" s="195"/>
      <c r="F125" s="195"/>
      <c r="G125" s="195"/>
      <c r="H125" s="196"/>
      <c r="I125" s="196"/>
      <c r="J125" s="196"/>
      <c r="K125" s="196"/>
    </row>
    <row r="126" spans="1:11" ht="15.75" customHeight="1">
      <c r="A126" s="194"/>
      <c r="B126" s="194"/>
      <c r="D126" s="194"/>
      <c r="E126" s="195"/>
      <c r="F126" s="195"/>
      <c r="G126" s="195"/>
      <c r="H126" s="196"/>
      <c r="I126" s="196"/>
      <c r="J126" s="196"/>
      <c r="K126" s="196"/>
    </row>
    <row r="127" spans="1:11" ht="15.75" customHeight="1">
      <c r="A127" s="194"/>
      <c r="B127" s="194"/>
      <c r="D127" s="194"/>
      <c r="E127" s="195"/>
      <c r="F127" s="195"/>
      <c r="G127" s="195"/>
      <c r="H127" s="196"/>
      <c r="I127" s="196"/>
      <c r="J127" s="196"/>
      <c r="K127" s="196"/>
    </row>
    <row r="128" spans="1:11" ht="15.75" customHeight="1">
      <c r="A128" s="194"/>
      <c r="B128" s="194"/>
      <c r="D128" s="194"/>
      <c r="E128" s="195"/>
      <c r="F128" s="195"/>
      <c r="G128" s="195"/>
      <c r="H128" s="196"/>
      <c r="I128" s="196"/>
      <c r="J128" s="196"/>
      <c r="K128" s="196"/>
    </row>
    <row r="129" spans="1:11" ht="15.75" customHeight="1">
      <c r="A129" s="194"/>
      <c r="B129" s="194"/>
      <c r="D129" s="194"/>
      <c r="E129" s="195"/>
      <c r="F129" s="195"/>
      <c r="G129" s="195"/>
      <c r="H129" s="196"/>
      <c r="I129" s="196"/>
      <c r="J129" s="196"/>
      <c r="K129" s="196"/>
    </row>
    <row r="130" spans="1:11" ht="15.75" customHeight="1">
      <c r="A130" s="194"/>
      <c r="B130" s="194"/>
      <c r="D130" s="194"/>
      <c r="E130" s="195"/>
      <c r="F130" s="195"/>
      <c r="G130" s="195"/>
      <c r="H130" s="196"/>
      <c r="I130" s="196"/>
      <c r="J130" s="196"/>
      <c r="K130" s="196"/>
    </row>
    <row r="131" spans="1:11" ht="15.75" customHeight="1">
      <c r="A131" s="194"/>
      <c r="B131" s="194"/>
      <c r="D131" s="194"/>
      <c r="E131" s="195"/>
      <c r="F131" s="195"/>
      <c r="G131" s="195"/>
      <c r="H131" s="196"/>
      <c r="I131" s="196"/>
      <c r="J131" s="196"/>
      <c r="K131" s="196"/>
    </row>
    <row r="132" spans="1:11" ht="15.75" customHeight="1">
      <c r="A132" s="194"/>
      <c r="B132" s="194"/>
      <c r="D132" s="194"/>
      <c r="E132" s="195"/>
      <c r="F132" s="195"/>
      <c r="G132" s="195"/>
      <c r="H132" s="196"/>
      <c r="I132" s="196"/>
      <c r="J132" s="196"/>
      <c r="K132" s="196"/>
    </row>
    <row r="133" spans="1:11" ht="15.75" customHeight="1">
      <c r="A133" s="194"/>
      <c r="B133" s="194"/>
      <c r="D133" s="194"/>
      <c r="E133" s="195"/>
      <c r="F133" s="195"/>
      <c r="G133" s="195"/>
      <c r="H133" s="196"/>
      <c r="I133" s="196"/>
      <c r="J133" s="196"/>
      <c r="K133" s="196"/>
    </row>
    <row r="134" spans="1:11" ht="15.75" customHeight="1">
      <c r="A134" s="194"/>
      <c r="B134" s="194"/>
      <c r="D134" s="194"/>
      <c r="E134" s="195"/>
      <c r="F134" s="195"/>
      <c r="G134" s="195"/>
      <c r="H134" s="196"/>
      <c r="I134" s="196"/>
      <c r="J134" s="196"/>
      <c r="K134" s="196"/>
    </row>
    <row r="135" spans="1:11" ht="15.75" customHeight="1">
      <c r="A135" s="194"/>
      <c r="B135" s="194"/>
      <c r="D135" s="194"/>
      <c r="E135" s="195"/>
      <c r="F135" s="195"/>
      <c r="G135" s="195"/>
      <c r="H135" s="196"/>
      <c r="I135" s="196"/>
      <c r="J135" s="196"/>
      <c r="K135" s="196"/>
    </row>
    <row r="136" spans="1:11" ht="15.75" customHeight="1">
      <c r="A136" s="194"/>
      <c r="B136" s="194"/>
      <c r="D136" s="194"/>
      <c r="E136" s="195"/>
      <c r="F136" s="195"/>
      <c r="G136" s="195"/>
      <c r="H136" s="196"/>
      <c r="I136" s="196"/>
      <c r="J136" s="196"/>
      <c r="K136" s="196"/>
    </row>
    <row r="137" spans="1:11" ht="15.75" customHeight="1">
      <c r="A137" s="194"/>
      <c r="B137" s="194"/>
      <c r="D137" s="194"/>
      <c r="E137" s="195"/>
      <c r="F137" s="195"/>
      <c r="G137" s="195"/>
      <c r="H137" s="196"/>
      <c r="I137" s="196"/>
      <c r="J137" s="196"/>
      <c r="K137" s="196"/>
    </row>
    <row r="138" spans="1:11" ht="15.75" customHeight="1">
      <c r="A138" s="194"/>
      <c r="B138" s="194"/>
      <c r="D138" s="194"/>
      <c r="E138" s="195"/>
      <c r="F138" s="195"/>
      <c r="G138" s="195"/>
      <c r="H138" s="196"/>
      <c r="I138" s="196"/>
      <c r="J138" s="196"/>
      <c r="K138" s="196"/>
    </row>
    <row r="139" spans="1:11" ht="15.75" customHeight="1">
      <c r="A139" s="194"/>
      <c r="B139" s="194"/>
      <c r="D139" s="194"/>
      <c r="E139" s="195"/>
      <c r="F139" s="195"/>
      <c r="G139" s="195"/>
      <c r="H139" s="196"/>
      <c r="I139" s="196"/>
      <c r="J139" s="196"/>
      <c r="K139" s="196"/>
    </row>
    <row r="140" spans="1:11" ht="15.75" customHeight="1">
      <c r="A140" s="194"/>
      <c r="B140" s="194"/>
      <c r="D140" s="194"/>
      <c r="E140" s="195"/>
      <c r="F140" s="195"/>
      <c r="G140" s="195"/>
      <c r="H140" s="196"/>
      <c r="I140" s="196"/>
      <c r="J140" s="196"/>
      <c r="K140" s="196"/>
    </row>
    <row r="141" spans="1:11" ht="15.75" customHeight="1">
      <c r="A141" s="194"/>
      <c r="B141" s="194"/>
      <c r="D141" s="194"/>
      <c r="E141" s="195"/>
      <c r="F141" s="195"/>
      <c r="G141" s="195"/>
      <c r="H141" s="196"/>
      <c r="I141" s="196"/>
      <c r="J141" s="196"/>
      <c r="K141" s="196"/>
    </row>
    <row r="142" spans="1:11" ht="15.75" customHeight="1">
      <c r="A142" s="194"/>
      <c r="B142" s="194"/>
      <c r="D142" s="194"/>
      <c r="E142" s="195"/>
      <c r="F142" s="195"/>
      <c r="G142" s="195"/>
      <c r="H142" s="196"/>
      <c r="I142" s="196"/>
      <c r="J142" s="196"/>
      <c r="K142" s="196"/>
    </row>
    <row r="143" spans="1:11" ht="15.75" customHeight="1">
      <c r="A143" s="194"/>
      <c r="B143" s="194"/>
      <c r="D143" s="194"/>
      <c r="E143" s="195"/>
      <c r="F143" s="195"/>
      <c r="G143" s="195"/>
      <c r="H143" s="196"/>
      <c r="I143" s="196"/>
      <c r="J143" s="196"/>
      <c r="K143" s="196"/>
    </row>
    <row r="144" spans="1:11" ht="15.75" customHeight="1">
      <c r="A144" s="194"/>
      <c r="B144" s="194"/>
      <c r="D144" s="194"/>
      <c r="E144" s="195"/>
      <c r="F144" s="195"/>
      <c r="G144" s="195"/>
      <c r="H144" s="196"/>
      <c r="I144" s="196"/>
      <c r="J144" s="196"/>
      <c r="K144" s="196"/>
    </row>
    <row r="145" spans="1:11" ht="15.75" customHeight="1">
      <c r="A145" s="194"/>
      <c r="B145" s="194"/>
      <c r="D145" s="194"/>
      <c r="E145" s="195"/>
      <c r="F145" s="195"/>
      <c r="G145" s="195"/>
      <c r="H145" s="196"/>
      <c r="I145" s="196"/>
      <c r="J145" s="196"/>
      <c r="K145" s="196"/>
    </row>
    <row r="146" spans="1:11" ht="15.75" customHeight="1">
      <c r="A146" s="194"/>
      <c r="B146" s="194"/>
      <c r="D146" s="194"/>
      <c r="E146" s="195"/>
      <c r="F146" s="195"/>
      <c r="G146" s="195"/>
      <c r="H146" s="196"/>
      <c r="I146" s="196"/>
      <c r="J146" s="196"/>
      <c r="K146" s="196"/>
    </row>
    <row r="147" spans="1:11" ht="15.75" customHeight="1">
      <c r="A147" s="194"/>
      <c r="B147" s="194"/>
      <c r="D147" s="194"/>
      <c r="E147" s="195"/>
      <c r="F147" s="195"/>
      <c r="G147" s="195"/>
      <c r="H147" s="196"/>
      <c r="I147" s="196"/>
      <c r="J147" s="196"/>
      <c r="K147" s="196"/>
    </row>
    <row r="148" spans="1:11" ht="15.75" customHeight="1">
      <c r="A148" s="194"/>
      <c r="B148" s="194"/>
      <c r="D148" s="194"/>
      <c r="E148" s="195"/>
      <c r="F148" s="195"/>
      <c r="G148" s="195"/>
      <c r="H148" s="196"/>
      <c r="I148" s="196"/>
      <c r="J148" s="196"/>
      <c r="K148" s="196"/>
    </row>
    <row r="149" spans="1:11" ht="15.75" customHeight="1">
      <c r="A149" s="194"/>
      <c r="B149" s="194"/>
      <c r="D149" s="194"/>
      <c r="E149" s="195"/>
      <c r="F149" s="195"/>
      <c r="G149" s="195"/>
      <c r="H149" s="196"/>
      <c r="I149" s="196"/>
      <c r="J149" s="196"/>
      <c r="K149" s="196"/>
    </row>
    <row r="150" spans="1:11" ht="15.75" customHeight="1">
      <c r="A150" s="194"/>
      <c r="B150" s="194"/>
      <c r="D150" s="194"/>
      <c r="E150" s="195"/>
      <c r="F150" s="195"/>
      <c r="G150" s="195"/>
      <c r="H150" s="196"/>
      <c r="I150" s="196"/>
      <c r="J150" s="196"/>
      <c r="K150" s="196"/>
    </row>
    <row r="151" spans="1:11" ht="15.75" customHeight="1">
      <c r="A151" s="194"/>
      <c r="B151" s="194"/>
      <c r="D151" s="194"/>
      <c r="E151" s="195"/>
      <c r="F151" s="195"/>
      <c r="G151" s="195"/>
      <c r="H151" s="196"/>
      <c r="I151" s="196"/>
      <c r="J151" s="196"/>
      <c r="K151" s="196"/>
    </row>
    <row r="152" spans="1:11" ht="15.75" customHeight="1">
      <c r="A152" s="194"/>
      <c r="B152" s="194"/>
      <c r="D152" s="194"/>
      <c r="E152" s="195"/>
      <c r="F152" s="195"/>
      <c r="G152" s="195"/>
      <c r="H152" s="196"/>
      <c r="I152" s="196"/>
      <c r="J152" s="196"/>
      <c r="K152" s="196"/>
    </row>
    <row r="153" spans="1:11" ht="15.75" customHeight="1">
      <c r="A153" s="194"/>
      <c r="B153" s="194"/>
      <c r="D153" s="194"/>
      <c r="E153" s="195"/>
      <c r="F153" s="195"/>
      <c r="G153" s="195"/>
      <c r="H153" s="196"/>
      <c r="I153" s="196"/>
      <c r="J153" s="196"/>
      <c r="K153" s="196"/>
    </row>
    <row r="154" spans="1:11" ht="15.75" customHeight="1">
      <c r="A154" s="194"/>
      <c r="B154" s="194"/>
      <c r="D154" s="194"/>
      <c r="E154" s="195"/>
      <c r="F154" s="195"/>
      <c r="G154" s="195"/>
      <c r="H154" s="196"/>
      <c r="I154" s="196"/>
      <c r="J154" s="196"/>
      <c r="K154" s="196"/>
    </row>
    <row r="155" spans="1:11" ht="15.75" customHeight="1">
      <c r="A155" s="194"/>
      <c r="B155" s="194"/>
      <c r="D155" s="194"/>
      <c r="E155" s="195"/>
      <c r="F155" s="195"/>
      <c r="G155" s="195"/>
      <c r="H155" s="196"/>
      <c r="I155" s="196"/>
      <c r="J155" s="196"/>
      <c r="K155" s="196"/>
    </row>
    <row r="156" spans="1:11" ht="15.75" customHeight="1">
      <c r="A156" s="194"/>
      <c r="B156" s="194"/>
      <c r="D156" s="194"/>
      <c r="E156" s="195"/>
      <c r="F156" s="195"/>
      <c r="G156" s="195"/>
      <c r="H156" s="196"/>
      <c r="I156" s="196"/>
      <c r="J156" s="196"/>
      <c r="K156" s="196"/>
    </row>
    <row r="157" spans="1:11" ht="15.75" customHeight="1">
      <c r="A157" s="194"/>
      <c r="B157" s="194"/>
      <c r="D157" s="194"/>
      <c r="E157" s="195"/>
      <c r="F157" s="195"/>
      <c r="G157" s="195"/>
      <c r="H157" s="196"/>
      <c r="I157" s="196"/>
      <c r="J157" s="196"/>
      <c r="K157" s="196"/>
    </row>
    <row r="158" spans="1:11" ht="15.75" customHeight="1">
      <c r="A158" s="194"/>
      <c r="B158" s="194"/>
      <c r="D158" s="194"/>
      <c r="E158" s="195"/>
      <c r="F158" s="195"/>
      <c r="G158" s="195"/>
      <c r="H158" s="196"/>
      <c r="I158" s="196"/>
      <c r="J158" s="196"/>
      <c r="K158" s="196"/>
    </row>
    <row r="159" spans="1:11" ht="15.75" customHeight="1">
      <c r="A159" s="194"/>
      <c r="B159" s="194"/>
      <c r="D159" s="194"/>
      <c r="E159" s="195"/>
      <c r="F159" s="195"/>
      <c r="G159" s="195"/>
      <c r="H159" s="196"/>
      <c r="I159" s="196"/>
      <c r="J159" s="196"/>
      <c r="K159" s="196"/>
    </row>
    <row r="160" spans="1:11" ht="15.75" customHeight="1">
      <c r="A160" s="194"/>
      <c r="B160" s="194"/>
      <c r="D160" s="194"/>
      <c r="E160" s="195"/>
      <c r="F160" s="195"/>
      <c r="G160" s="195"/>
      <c r="H160" s="196"/>
      <c r="I160" s="196"/>
      <c r="J160" s="196"/>
      <c r="K160" s="196"/>
    </row>
    <row r="161" spans="1:11" ht="15.75" customHeight="1">
      <c r="A161" s="194"/>
      <c r="B161" s="194"/>
      <c r="D161" s="194"/>
      <c r="E161" s="195"/>
      <c r="F161" s="195"/>
      <c r="G161" s="195"/>
      <c r="H161" s="196"/>
      <c r="I161" s="196"/>
      <c r="J161" s="196"/>
      <c r="K161" s="196"/>
    </row>
    <row r="162" spans="1:11" ht="15.75" customHeight="1">
      <c r="A162" s="194"/>
      <c r="B162" s="194"/>
      <c r="D162" s="194"/>
      <c r="E162" s="195"/>
      <c r="F162" s="195"/>
      <c r="G162" s="195"/>
      <c r="H162" s="196"/>
      <c r="I162" s="196"/>
      <c r="J162" s="196"/>
      <c r="K162" s="196"/>
    </row>
    <row r="163" spans="1:11" ht="15.75" customHeight="1">
      <c r="A163" s="194"/>
      <c r="B163" s="194"/>
      <c r="D163" s="194"/>
      <c r="E163" s="195"/>
      <c r="F163" s="195"/>
      <c r="G163" s="195"/>
      <c r="H163" s="196"/>
      <c r="I163" s="196"/>
      <c r="J163" s="196"/>
      <c r="K163" s="196"/>
    </row>
    <row r="164" spans="1:11" ht="15.75" customHeight="1">
      <c r="A164" s="194"/>
      <c r="B164" s="194"/>
      <c r="D164" s="194"/>
      <c r="E164" s="195"/>
      <c r="F164" s="195"/>
      <c r="G164" s="195"/>
      <c r="H164" s="196"/>
      <c r="I164" s="196"/>
      <c r="J164" s="196"/>
      <c r="K164" s="196"/>
    </row>
    <row r="165" spans="1:11" ht="15.75" customHeight="1">
      <c r="A165" s="194"/>
      <c r="B165" s="194"/>
      <c r="D165" s="194"/>
      <c r="E165" s="195"/>
      <c r="F165" s="195"/>
      <c r="G165" s="195"/>
      <c r="H165" s="196"/>
      <c r="I165" s="196"/>
      <c r="J165" s="196"/>
      <c r="K165" s="196"/>
    </row>
    <row r="166" spans="1:11" ht="15.75" customHeight="1">
      <c r="A166" s="194"/>
      <c r="B166" s="194"/>
      <c r="D166" s="194"/>
      <c r="E166" s="195"/>
      <c r="F166" s="195"/>
      <c r="G166" s="195"/>
      <c r="H166" s="196"/>
      <c r="I166" s="196"/>
      <c r="J166" s="196"/>
      <c r="K166" s="196"/>
    </row>
    <row r="167" spans="1:11" ht="15.75" customHeight="1">
      <c r="A167" s="194"/>
      <c r="B167" s="194"/>
      <c r="D167" s="194"/>
      <c r="E167" s="195"/>
      <c r="F167" s="195"/>
      <c r="G167" s="195"/>
      <c r="H167" s="196"/>
      <c r="I167" s="196"/>
      <c r="J167" s="196"/>
      <c r="K167" s="196"/>
    </row>
    <row r="168" spans="1:11" ht="15.75" customHeight="1">
      <c r="A168" s="194"/>
      <c r="B168" s="194"/>
      <c r="D168" s="194"/>
      <c r="E168" s="195"/>
      <c r="F168" s="195"/>
      <c r="G168" s="195"/>
      <c r="H168" s="196"/>
      <c r="I168" s="196"/>
      <c r="J168" s="196"/>
      <c r="K168" s="196"/>
    </row>
    <row r="169" spans="1:11" ht="15.75" customHeight="1">
      <c r="A169" s="194"/>
      <c r="B169" s="194"/>
      <c r="D169" s="194"/>
      <c r="E169" s="195"/>
      <c r="F169" s="195"/>
      <c r="G169" s="195"/>
      <c r="H169" s="196"/>
      <c r="I169" s="196"/>
      <c r="J169" s="196"/>
      <c r="K169" s="196"/>
    </row>
    <row r="170" spans="1:11" ht="15.75" customHeight="1">
      <c r="A170" s="194"/>
      <c r="B170" s="194"/>
      <c r="D170" s="194"/>
      <c r="E170" s="195"/>
      <c r="F170" s="195"/>
      <c r="G170" s="195"/>
      <c r="H170" s="196"/>
      <c r="I170" s="196"/>
      <c r="J170" s="196"/>
      <c r="K170" s="196"/>
    </row>
    <row r="171" spans="1:11" ht="15.75" customHeight="1">
      <c r="A171" s="194"/>
      <c r="B171" s="194"/>
      <c r="D171" s="194"/>
      <c r="E171" s="195"/>
      <c r="F171" s="195"/>
      <c r="G171" s="195"/>
      <c r="H171" s="196"/>
      <c r="I171" s="196"/>
      <c r="J171" s="196"/>
      <c r="K171" s="196"/>
    </row>
    <row r="172" spans="1:11" ht="15.75" customHeight="1">
      <c r="A172" s="194"/>
      <c r="B172" s="194"/>
      <c r="D172" s="194"/>
      <c r="E172" s="195"/>
      <c r="F172" s="195"/>
      <c r="G172" s="195"/>
      <c r="H172" s="196"/>
      <c r="I172" s="196"/>
      <c r="J172" s="196"/>
      <c r="K172" s="196"/>
    </row>
    <row r="173" spans="1:11" ht="15.75" customHeight="1">
      <c r="A173" s="194"/>
      <c r="B173" s="194"/>
      <c r="D173" s="194"/>
      <c r="E173" s="195"/>
      <c r="F173" s="195"/>
      <c r="G173" s="195"/>
      <c r="H173" s="196"/>
      <c r="I173" s="196"/>
      <c r="J173" s="196"/>
      <c r="K173" s="196"/>
    </row>
    <row r="174" spans="1:11" ht="15.75" customHeight="1">
      <c r="A174" s="194"/>
      <c r="B174" s="194"/>
      <c r="D174" s="194"/>
      <c r="E174" s="195"/>
      <c r="F174" s="195"/>
      <c r="G174" s="195"/>
      <c r="H174" s="196"/>
      <c r="I174" s="196"/>
      <c r="J174" s="196"/>
      <c r="K174" s="196"/>
    </row>
    <row r="175" spans="1:11" ht="15.75" customHeight="1">
      <c r="A175" s="194"/>
      <c r="B175" s="194"/>
      <c r="D175" s="194"/>
      <c r="E175" s="195"/>
      <c r="F175" s="195"/>
      <c r="G175" s="195"/>
      <c r="H175" s="196"/>
      <c r="I175" s="196"/>
      <c r="J175" s="196"/>
      <c r="K175" s="196"/>
    </row>
    <row r="176" spans="1:11" ht="15.75" customHeight="1">
      <c r="A176" s="194"/>
      <c r="B176" s="194"/>
      <c r="D176" s="194"/>
      <c r="E176" s="195"/>
      <c r="F176" s="195"/>
      <c r="G176" s="195"/>
      <c r="H176" s="196"/>
      <c r="I176" s="196"/>
      <c r="J176" s="196"/>
      <c r="K176" s="196"/>
    </row>
    <row r="177" spans="1:11" ht="15.75" customHeight="1">
      <c r="A177" s="194"/>
      <c r="B177" s="194"/>
      <c r="D177" s="194"/>
      <c r="E177" s="195"/>
      <c r="F177" s="195"/>
      <c r="G177" s="195"/>
      <c r="H177" s="196"/>
      <c r="I177" s="196"/>
      <c r="J177" s="196"/>
      <c r="K177" s="196"/>
    </row>
    <row r="178" spans="1:11" ht="15.75" customHeight="1">
      <c r="A178" s="194"/>
      <c r="B178" s="194"/>
      <c r="D178" s="194"/>
      <c r="E178" s="195"/>
      <c r="F178" s="195"/>
      <c r="G178" s="195"/>
      <c r="H178" s="196"/>
      <c r="I178" s="196"/>
      <c r="J178" s="196"/>
      <c r="K178" s="196"/>
    </row>
    <row r="179" spans="1:11" ht="15.75" customHeight="1">
      <c r="A179" s="194"/>
      <c r="B179" s="194"/>
      <c r="D179" s="194"/>
      <c r="E179" s="195"/>
      <c r="F179" s="195"/>
      <c r="G179" s="195"/>
      <c r="H179" s="196"/>
      <c r="I179" s="196"/>
      <c r="J179" s="196"/>
      <c r="K179" s="196"/>
    </row>
    <row r="180" spans="1:11" ht="15.75" customHeight="1">
      <c r="A180" s="194"/>
      <c r="B180" s="194"/>
      <c r="D180" s="194"/>
      <c r="E180" s="195"/>
      <c r="F180" s="195"/>
      <c r="G180" s="195"/>
      <c r="H180" s="196"/>
      <c r="I180" s="196"/>
      <c r="J180" s="196"/>
      <c r="K180" s="196"/>
    </row>
    <row r="181" spans="1:11" ht="15.75" customHeight="1">
      <c r="A181" s="194"/>
      <c r="B181" s="194"/>
      <c r="D181" s="194"/>
      <c r="E181" s="195"/>
      <c r="F181" s="195"/>
      <c r="G181" s="195"/>
      <c r="H181" s="196"/>
      <c r="I181" s="196"/>
      <c r="J181" s="196"/>
      <c r="K181" s="196"/>
    </row>
    <row r="182" spans="1:11" ht="15.75" customHeight="1">
      <c r="A182" s="194"/>
      <c r="B182" s="194"/>
      <c r="D182" s="194"/>
      <c r="E182" s="195"/>
      <c r="F182" s="195"/>
      <c r="G182" s="195"/>
      <c r="H182" s="196"/>
      <c r="I182" s="196"/>
      <c r="J182" s="196"/>
      <c r="K182" s="196"/>
    </row>
    <row r="183" spans="1:11" ht="15.75" customHeight="1">
      <c r="A183" s="194"/>
      <c r="B183" s="194"/>
      <c r="D183" s="194"/>
      <c r="E183" s="195"/>
      <c r="F183" s="195"/>
      <c r="G183" s="195"/>
      <c r="H183" s="196"/>
      <c r="I183" s="196"/>
      <c r="J183" s="196"/>
      <c r="K183" s="196"/>
    </row>
    <row r="184" spans="1:11" ht="15.75" customHeight="1">
      <c r="A184" s="194"/>
      <c r="B184" s="194"/>
      <c r="D184" s="194"/>
      <c r="E184" s="195"/>
      <c r="F184" s="195"/>
      <c r="G184" s="195"/>
      <c r="H184" s="196"/>
      <c r="I184" s="196"/>
      <c r="J184" s="196"/>
      <c r="K184" s="196"/>
    </row>
    <row r="185" spans="1:11" ht="15.75" customHeight="1">
      <c r="A185" s="194"/>
      <c r="B185" s="194"/>
      <c r="D185" s="194"/>
      <c r="E185" s="195"/>
      <c r="F185" s="195"/>
      <c r="G185" s="195"/>
      <c r="H185" s="196"/>
      <c r="I185" s="196"/>
      <c r="J185" s="196"/>
      <c r="K185" s="196"/>
    </row>
    <row r="186" spans="1:11" ht="15.75" customHeight="1">
      <c r="A186" s="194"/>
      <c r="B186" s="194"/>
      <c r="D186" s="194"/>
      <c r="E186" s="195"/>
      <c r="F186" s="195"/>
      <c r="G186" s="195"/>
      <c r="H186" s="196"/>
      <c r="I186" s="196"/>
      <c r="J186" s="196"/>
      <c r="K186" s="196"/>
    </row>
    <row r="187" spans="1:11" ht="15.75" customHeight="1">
      <c r="A187" s="194"/>
      <c r="B187" s="194"/>
      <c r="D187" s="194"/>
      <c r="E187" s="195"/>
      <c r="F187" s="195"/>
      <c r="G187" s="195"/>
      <c r="H187" s="196"/>
      <c r="I187" s="196"/>
      <c r="J187" s="196"/>
      <c r="K187" s="196"/>
    </row>
    <row r="188" spans="1:11" ht="15.75" customHeight="1">
      <c r="A188" s="194"/>
      <c r="B188" s="194"/>
      <c r="D188" s="194"/>
      <c r="E188" s="195"/>
      <c r="F188" s="195"/>
      <c r="G188" s="195"/>
      <c r="H188" s="196"/>
      <c r="I188" s="196"/>
      <c r="J188" s="196"/>
      <c r="K188" s="196"/>
    </row>
    <row r="189" spans="1:11" ht="15.75" customHeight="1">
      <c r="A189" s="194"/>
      <c r="B189" s="194"/>
      <c r="D189" s="194"/>
      <c r="E189" s="195"/>
      <c r="F189" s="195"/>
      <c r="G189" s="195"/>
      <c r="H189" s="196"/>
      <c r="I189" s="196"/>
      <c r="J189" s="196"/>
      <c r="K189" s="196"/>
    </row>
    <row r="190" spans="1:11" ht="15.75" customHeight="1">
      <c r="A190" s="194"/>
      <c r="B190" s="194"/>
      <c r="D190" s="194"/>
      <c r="E190" s="195"/>
      <c r="F190" s="195"/>
      <c r="G190" s="195"/>
      <c r="H190" s="196"/>
      <c r="I190" s="196"/>
      <c r="J190" s="196"/>
      <c r="K190" s="196"/>
    </row>
    <row r="191" spans="1:11" ht="15.75" customHeight="1">
      <c r="A191" s="194"/>
      <c r="B191" s="194"/>
      <c r="D191" s="194"/>
      <c r="E191" s="195"/>
      <c r="F191" s="195"/>
      <c r="G191" s="195"/>
      <c r="H191" s="196"/>
      <c r="I191" s="196"/>
      <c r="J191" s="196"/>
      <c r="K191" s="196"/>
    </row>
    <row r="192" spans="1:11" ht="15.75" customHeight="1">
      <c r="A192" s="194"/>
      <c r="B192" s="194"/>
      <c r="D192" s="194"/>
      <c r="E192" s="195"/>
      <c r="F192" s="195"/>
      <c r="G192" s="195"/>
      <c r="H192" s="196"/>
      <c r="I192" s="196"/>
      <c r="J192" s="196"/>
      <c r="K192" s="196"/>
    </row>
    <row r="193" spans="1:11" ht="15.75" customHeight="1">
      <c r="A193" s="194"/>
      <c r="B193" s="194"/>
      <c r="D193" s="194"/>
      <c r="E193" s="195"/>
      <c r="F193" s="195"/>
      <c r="G193" s="195"/>
      <c r="H193" s="196"/>
      <c r="I193" s="196"/>
      <c r="J193" s="196"/>
      <c r="K193" s="196"/>
    </row>
    <row r="194" spans="1:11" ht="15.75" customHeight="1">
      <c r="A194" s="194"/>
      <c r="B194" s="194"/>
      <c r="D194" s="194"/>
      <c r="E194" s="195"/>
      <c r="F194" s="195"/>
      <c r="G194" s="195"/>
      <c r="H194" s="196"/>
      <c r="I194" s="196"/>
      <c r="J194" s="196"/>
      <c r="K194" s="196"/>
    </row>
    <row r="195" spans="1:11" ht="15.75" customHeight="1">
      <c r="A195" s="194"/>
      <c r="B195" s="194"/>
      <c r="D195" s="194"/>
      <c r="E195" s="195"/>
      <c r="F195" s="195"/>
      <c r="G195" s="195"/>
      <c r="H195" s="196"/>
      <c r="I195" s="196"/>
      <c r="J195" s="196"/>
      <c r="K195" s="196"/>
    </row>
    <row r="196" spans="1:11" ht="15.75" customHeight="1">
      <c r="A196" s="194"/>
      <c r="B196" s="194"/>
      <c r="D196" s="194"/>
      <c r="E196" s="195"/>
      <c r="F196" s="195"/>
      <c r="G196" s="195"/>
      <c r="H196" s="196"/>
      <c r="I196" s="196"/>
      <c r="J196" s="196"/>
      <c r="K196" s="196"/>
    </row>
    <row r="197" spans="1:11" ht="15.75" customHeight="1">
      <c r="A197" s="194"/>
      <c r="B197" s="194"/>
      <c r="D197" s="194"/>
      <c r="E197" s="195"/>
      <c r="F197" s="195"/>
      <c r="G197" s="195"/>
      <c r="H197" s="196"/>
      <c r="I197" s="196"/>
      <c r="J197" s="196"/>
      <c r="K197" s="196"/>
    </row>
    <row r="198" spans="1:11" ht="15.75" customHeight="1">
      <c r="A198" s="194"/>
      <c r="B198" s="194"/>
      <c r="D198" s="194"/>
      <c r="E198" s="195"/>
      <c r="F198" s="195"/>
      <c r="G198" s="195"/>
      <c r="H198" s="196"/>
      <c r="I198" s="196"/>
      <c r="J198" s="196"/>
      <c r="K198" s="196"/>
    </row>
    <row r="199" spans="1:11" ht="15.75" customHeight="1">
      <c r="A199" s="194"/>
      <c r="B199" s="194"/>
      <c r="D199" s="194"/>
      <c r="E199" s="195"/>
      <c r="F199" s="195"/>
      <c r="G199" s="195"/>
      <c r="H199" s="196"/>
      <c r="I199" s="196"/>
      <c r="J199" s="196"/>
      <c r="K199" s="196"/>
    </row>
    <row r="200" spans="1:11" ht="15.75" customHeight="1">
      <c r="A200" s="194"/>
      <c r="B200" s="194"/>
      <c r="D200" s="194"/>
      <c r="E200" s="195"/>
      <c r="F200" s="195"/>
      <c r="G200" s="195"/>
      <c r="H200" s="196"/>
      <c r="I200" s="196"/>
      <c r="J200" s="196"/>
      <c r="K200" s="196"/>
    </row>
    <row r="201" spans="1:11" ht="15.75" customHeight="1">
      <c r="A201" s="194"/>
      <c r="B201" s="194"/>
      <c r="D201" s="194"/>
      <c r="E201" s="195"/>
      <c r="F201" s="195"/>
      <c r="G201" s="195"/>
      <c r="H201" s="196"/>
      <c r="I201" s="196"/>
      <c r="J201" s="196"/>
      <c r="K201" s="196"/>
    </row>
    <row r="202" spans="1:11" ht="15.75" customHeight="1">
      <c r="A202" s="194"/>
      <c r="B202" s="194"/>
      <c r="D202" s="194"/>
      <c r="E202" s="195"/>
      <c r="F202" s="195"/>
      <c r="G202" s="195"/>
      <c r="H202" s="196"/>
      <c r="I202" s="196"/>
      <c r="J202" s="196"/>
      <c r="K202" s="196"/>
    </row>
    <row r="203" spans="1:11" ht="15.75" customHeight="1">
      <c r="A203" s="194"/>
      <c r="B203" s="194"/>
      <c r="D203" s="194"/>
      <c r="E203" s="195"/>
      <c r="F203" s="195"/>
      <c r="G203" s="195"/>
      <c r="H203" s="196"/>
      <c r="I203" s="196"/>
      <c r="J203" s="196"/>
      <c r="K203" s="196"/>
    </row>
    <row r="204" spans="1:11" ht="15.75" customHeight="1">
      <c r="A204" s="194"/>
      <c r="B204" s="194"/>
      <c r="D204" s="194"/>
      <c r="E204" s="195"/>
      <c r="F204" s="195"/>
      <c r="G204" s="195"/>
      <c r="H204" s="196"/>
      <c r="I204" s="196"/>
      <c r="J204" s="196"/>
      <c r="K204" s="196"/>
    </row>
    <row r="205" spans="1:11" ht="15.75" customHeight="1">
      <c r="A205" s="194"/>
      <c r="B205" s="194"/>
      <c r="D205" s="194"/>
      <c r="E205" s="195"/>
      <c r="F205" s="195"/>
      <c r="G205" s="195"/>
      <c r="H205" s="196"/>
      <c r="I205" s="196"/>
      <c r="J205" s="196"/>
      <c r="K205" s="196"/>
    </row>
    <row r="206" spans="1:11" ht="15.75" customHeight="1">
      <c r="A206" s="194"/>
      <c r="B206" s="194"/>
      <c r="D206" s="194"/>
      <c r="E206" s="195"/>
      <c r="F206" s="195"/>
      <c r="G206" s="195"/>
      <c r="H206" s="196"/>
      <c r="I206" s="196"/>
      <c r="J206" s="196"/>
      <c r="K206" s="196"/>
    </row>
    <row r="207" spans="1:11" ht="15.75" customHeight="1">
      <c r="A207" s="194"/>
      <c r="B207" s="194"/>
      <c r="D207" s="194"/>
      <c r="E207" s="195"/>
      <c r="F207" s="195"/>
      <c r="G207" s="195"/>
      <c r="H207" s="196"/>
      <c r="I207" s="196"/>
      <c r="J207" s="196"/>
      <c r="K207" s="196"/>
    </row>
    <row r="208" spans="1:11" ht="15.75" customHeight="1">
      <c r="A208" s="194"/>
      <c r="B208" s="194"/>
      <c r="D208" s="194"/>
      <c r="E208" s="195"/>
      <c r="F208" s="195"/>
      <c r="G208" s="195"/>
      <c r="H208" s="196"/>
      <c r="I208" s="196"/>
      <c r="J208" s="196"/>
      <c r="K208" s="196"/>
    </row>
    <row r="209" spans="1:11" ht="15.75" customHeight="1">
      <c r="A209" s="194"/>
      <c r="B209" s="194"/>
      <c r="D209" s="194"/>
      <c r="E209" s="195"/>
      <c r="F209" s="195"/>
      <c r="G209" s="195"/>
      <c r="H209" s="196"/>
      <c r="I209" s="196"/>
      <c r="J209" s="196"/>
      <c r="K209" s="196"/>
    </row>
    <row r="210" spans="1:11" ht="15.75" customHeight="1">
      <c r="A210" s="194"/>
      <c r="B210" s="194"/>
      <c r="D210" s="194"/>
      <c r="E210" s="195"/>
      <c r="F210" s="195"/>
      <c r="G210" s="195"/>
      <c r="H210" s="196"/>
      <c r="I210" s="196"/>
      <c r="J210" s="196"/>
      <c r="K210" s="196"/>
    </row>
    <row r="211" spans="1:11" ht="15.75" customHeight="1">
      <c r="A211" s="194"/>
      <c r="B211" s="194"/>
      <c r="D211" s="194"/>
      <c r="E211" s="195"/>
      <c r="F211" s="195"/>
      <c r="G211" s="195"/>
      <c r="H211" s="196"/>
      <c r="I211" s="196"/>
      <c r="J211" s="196"/>
      <c r="K211" s="196"/>
    </row>
    <row r="212" spans="1:11" ht="15.75" customHeight="1">
      <c r="A212" s="194"/>
      <c r="B212" s="194"/>
      <c r="D212" s="194"/>
      <c r="E212" s="195"/>
      <c r="F212" s="195"/>
      <c r="G212" s="195"/>
      <c r="H212" s="196"/>
      <c r="I212" s="196"/>
      <c r="J212" s="196"/>
      <c r="K212" s="196"/>
    </row>
    <row r="213" spans="1:11" ht="15.75" customHeight="1">
      <c r="A213" s="194"/>
      <c r="B213" s="194"/>
      <c r="D213" s="194"/>
      <c r="E213" s="195"/>
      <c r="F213" s="195"/>
      <c r="G213" s="195"/>
      <c r="H213" s="196"/>
      <c r="I213" s="196"/>
      <c r="J213" s="196"/>
      <c r="K213" s="196"/>
    </row>
    <row r="214" spans="1:11" ht="15.75" customHeight="1">
      <c r="A214" s="194"/>
      <c r="B214" s="194"/>
      <c r="D214" s="194"/>
      <c r="E214" s="195"/>
      <c r="F214" s="195"/>
      <c r="G214" s="195"/>
      <c r="H214" s="196"/>
      <c r="I214" s="196"/>
      <c r="J214" s="196"/>
      <c r="K214" s="196"/>
    </row>
    <row r="215" spans="1:11" ht="15.75" customHeight="1">
      <c r="A215" s="194"/>
      <c r="B215" s="194"/>
      <c r="D215" s="194"/>
      <c r="E215" s="195"/>
      <c r="F215" s="195"/>
      <c r="G215" s="195"/>
      <c r="H215" s="196"/>
      <c r="I215" s="196"/>
      <c r="J215" s="196"/>
      <c r="K215" s="196"/>
    </row>
    <row r="216" spans="1:11" ht="15.75" customHeight="1">
      <c r="A216" s="194"/>
      <c r="B216" s="194"/>
      <c r="D216" s="194"/>
      <c r="E216" s="195"/>
      <c r="F216" s="195"/>
      <c r="G216" s="195"/>
      <c r="H216" s="196"/>
      <c r="I216" s="196"/>
      <c r="J216" s="196"/>
      <c r="K216" s="196"/>
    </row>
    <row r="217" spans="1:11" ht="15.75" customHeight="1">
      <c r="A217" s="194"/>
      <c r="B217" s="194"/>
      <c r="D217" s="194"/>
      <c r="E217" s="195"/>
      <c r="F217" s="195"/>
      <c r="G217" s="195"/>
      <c r="H217" s="196"/>
      <c r="I217" s="196"/>
      <c r="J217" s="196"/>
      <c r="K217" s="196"/>
    </row>
    <row r="218" spans="1:11" ht="15.75" customHeight="1">
      <c r="A218" s="194"/>
      <c r="B218" s="194"/>
      <c r="D218" s="194"/>
      <c r="E218" s="195"/>
      <c r="F218" s="195"/>
      <c r="G218" s="195"/>
      <c r="H218" s="196"/>
      <c r="I218" s="196"/>
      <c r="J218" s="196"/>
      <c r="K218" s="196"/>
    </row>
    <row r="219" spans="1:11" ht="15.75" customHeight="1">
      <c r="A219" s="194"/>
      <c r="B219" s="194"/>
      <c r="D219" s="194"/>
      <c r="E219" s="195"/>
      <c r="F219" s="195"/>
      <c r="G219" s="195"/>
      <c r="H219" s="196"/>
      <c r="I219" s="196"/>
      <c r="J219" s="196"/>
      <c r="K219" s="196"/>
    </row>
    <row r="220" spans="1:11" ht="15.75" customHeight="1">
      <c r="A220" s="194"/>
      <c r="B220" s="194"/>
      <c r="D220" s="194"/>
      <c r="E220" s="195"/>
      <c r="F220" s="195"/>
      <c r="G220" s="195"/>
      <c r="H220" s="196"/>
      <c r="I220" s="196"/>
      <c r="J220" s="196"/>
      <c r="K220" s="196"/>
    </row>
    <row r="221" spans="1:11" ht="15.75" customHeight="1">
      <c r="A221" s="194"/>
      <c r="B221" s="194"/>
      <c r="D221" s="194"/>
      <c r="E221" s="195"/>
      <c r="F221" s="195"/>
      <c r="G221" s="195"/>
      <c r="H221" s="196"/>
      <c r="I221" s="196"/>
      <c r="J221" s="196"/>
      <c r="K221" s="196"/>
    </row>
    <row r="222" spans="1:11" ht="15.75" customHeight="1">
      <c r="A222" s="194"/>
      <c r="B222" s="194"/>
      <c r="D222" s="194"/>
      <c r="E222" s="195"/>
      <c r="F222" s="195"/>
      <c r="G222" s="195"/>
      <c r="H222" s="196"/>
      <c r="I222" s="196"/>
      <c r="J222" s="196"/>
      <c r="K222" s="196"/>
    </row>
    <row r="223" spans="1:11" ht="15.75" customHeight="1">
      <c r="A223" s="194"/>
      <c r="B223" s="194"/>
      <c r="D223" s="194"/>
      <c r="E223" s="195"/>
      <c r="F223" s="195"/>
      <c r="G223" s="195"/>
      <c r="H223" s="196"/>
      <c r="I223" s="196"/>
      <c r="J223" s="196"/>
      <c r="K223" s="196"/>
    </row>
    <row r="224" spans="1:11" ht="15.75" customHeight="1">
      <c r="A224" s="194"/>
      <c r="B224" s="194"/>
      <c r="D224" s="194"/>
      <c r="E224" s="195"/>
      <c r="F224" s="195"/>
      <c r="G224" s="195"/>
      <c r="H224" s="196"/>
      <c r="I224" s="196"/>
      <c r="J224" s="196"/>
      <c r="K224" s="196"/>
    </row>
    <row r="225" spans="1:11" ht="15.75" customHeight="1">
      <c r="A225" s="194"/>
      <c r="B225" s="194"/>
      <c r="D225" s="194"/>
      <c r="E225" s="195"/>
      <c r="F225" s="195"/>
      <c r="G225" s="195"/>
      <c r="H225" s="196"/>
      <c r="I225" s="196"/>
      <c r="J225" s="196"/>
      <c r="K225" s="196"/>
    </row>
    <row r="226" spans="1:11" ht="15.75" customHeight="1">
      <c r="A226" s="194"/>
      <c r="B226" s="194"/>
      <c r="D226" s="194"/>
      <c r="E226" s="195"/>
      <c r="F226" s="195"/>
      <c r="G226" s="195"/>
      <c r="H226" s="196"/>
      <c r="I226" s="196"/>
      <c r="J226" s="196"/>
      <c r="K226" s="196"/>
    </row>
    <row r="227" spans="1:11" ht="15.75" customHeight="1">
      <c r="A227" s="194"/>
      <c r="B227" s="194"/>
      <c r="D227" s="194"/>
      <c r="E227" s="195"/>
      <c r="F227" s="195"/>
      <c r="G227" s="195"/>
      <c r="H227" s="196"/>
      <c r="I227" s="196"/>
      <c r="J227" s="196"/>
      <c r="K227" s="196"/>
    </row>
    <row r="228" spans="1:11" ht="15.75" customHeight="1">
      <c r="A228" s="194"/>
      <c r="B228" s="194"/>
      <c r="D228" s="194"/>
      <c r="E228" s="195"/>
      <c r="F228" s="195"/>
      <c r="G228" s="195"/>
      <c r="H228" s="196"/>
      <c r="I228" s="196"/>
      <c r="J228" s="196"/>
      <c r="K228" s="196"/>
    </row>
    <row r="229" spans="1:11" ht="15.75" customHeight="1">
      <c r="A229" s="194"/>
      <c r="B229" s="194"/>
      <c r="D229" s="194"/>
      <c r="E229" s="195"/>
      <c r="F229" s="195"/>
      <c r="G229" s="195"/>
      <c r="H229" s="196"/>
      <c r="I229" s="196"/>
      <c r="J229" s="196"/>
      <c r="K229" s="196"/>
    </row>
    <row r="230" spans="1:11" ht="15.75" customHeight="1">
      <c r="A230" s="194"/>
      <c r="B230" s="194"/>
      <c r="D230" s="194"/>
      <c r="E230" s="195"/>
      <c r="F230" s="195"/>
      <c r="G230" s="195"/>
      <c r="H230" s="196"/>
      <c r="I230" s="196"/>
      <c r="J230" s="196"/>
      <c r="K230" s="196"/>
    </row>
    <row r="231" spans="1:11" ht="15.75" customHeight="1">
      <c r="A231" s="194"/>
      <c r="B231" s="194"/>
      <c r="D231" s="194"/>
      <c r="E231" s="195"/>
      <c r="F231" s="195"/>
      <c r="G231" s="195"/>
      <c r="H231" s="196"/>
      <c r="I231" s="196"/>
      <c r="J231" s="196"/>
      <c r="K231" s="196"/>
    </row>
    <row r="232" spans="1:11" ht="15.75" customHeight="1">
      <c r="A232" s="194"/>
      <c r="B232" s="194"/>
      <c r="D232" s="194"/>
      <c r="E232" s="195"/>
      <c r="F232" s="195"/>
      <c r="G232" s="195"/>
      <c r="H232" s="196"/>
      <c r="I232" s="196"/>
      <c r="J232" s="196"/>
      <c r="K232" s="196"/>
    </row>
    <row r="233" spans="1:11" ht="15.75" customHeight="1">
      <c r="A233" s="194"/>
      <c r="B233" s="194"/>
      <c r="D233" s="194"/>
      <c r="E233" s="195"/>
      <c r="F233" s="195"/>
      <c r="G233" s="195"/>
      <c r="H233" s="196"/>
      <c r="I233" s="196"/>
      <c r="J233" s="196"/>
      <c r="K233" s="196"/>
    </row>
    <row r="234" spans="1:11" ht="15.75" customHeight="1">
      <c r="A234" s="194"/>
      <c r="B234" s="194"/>
      <c r="D234" s="194"/>
      <c r="E234" s="195"/>
      <c r="F234" s="195"/>
      <c r="G234" s="195"/>
      <c r="H234" s="196"/>
      <c r="I234" s="196"/>
      <c r="J234" s="196"/>
      <c r="K234" s="196"/>
    </row>
    <row r="235" spans="1:11" ht="15.75" customHeight="1">
      <c r="A235" s="194"/>
      <c r="B235" s="194"/>
      <c r="D235" s="194"/>
      <c r="E235" s="195"/>
      <c r="F235" s="195"/>
      <c r="G235" s="195"/>
      <c r="H235" s="196"/>
      <c r="I235" s="196"/>
      <c r="J235" s="196"/>
      <c r="K235" s="196"/>
    </row>
    <row r="236" spans="1:11" ht="15.75" customHeight="1">
      <c r="A236" s="194"/>
      <c r="B236" s="194"/>
      <c r="D236" s="194"/>
      <c r="E236" s="195"/>
      <c r="F236" s="195"/>
      <c r="G236" s="195"/>
      <c r="H236" s="196"/>
      <c r="I236" s="196"/>
      <c r="J236" s="196"/>
      <c r="K236" s="196"/>
    </row>
    <row r="237" spans="1:11" ht="15.75" customHeight="1">
      <c r="A237" s="194"/>
      <c r="B237" s="194"/>
      <c r="D237" s="194"/>
      <c r="E237" s="195"/>
      <c r="F237" s="195"/>
      <c r="G237" s="195"/>
      <c r="H237" s="196"/>
      <c r="I237" s="196"/>
      <c r="J237" s="196"/>
      <c r="K237" s="196"/>
    </row>
    <row r="238" spans="1:11" ht="15.75" customHeight="1">
      <c r="A238" s="194"/>
      <c r="B238" s="194"/>
      <c r="D238" s="194"/>
      <c r="E238" s="195"/>
      <c r="F238" s="195"/>
      <c r="G238" s="195"/>
      <c r="H238" s="196"/>
      <c r="I238" s="196"/>
      <c r="J238" s="196"/>
      <c r="K238" s="196"/>
    </row>
    <row r="239" spans="1:11" ht="15.75" customHeight="1">
      <c r="A239" s="194"/>
      <c r="B239" s="194"/>
      <c r="D239" s="194"/>
      <c r="E239" s="195"/>
      <c r="F239" s="195"/>
      <c r="G239" s="195"/>
      <c r="H239" s="196"/>
      <c r="I239" s="196"/>
      <c r="J239" s="196"/>
      <c r="K239" s="196"/>
    </row>
    <row r="240" spans="1:11" ht="15.75" customHeight="1">
      <c r="A240" s="194"/>
      <c r="B240" s="194"/>
      <c r="D240" s="194"/>
      <c r="E240" s="195"/>
      <c r="F240" s="195"/>
      <c r="G240" s="195"/>
      <c r="H240" s="196"/>
      <c r="I240" s="196"/>
      <c r="J240" s="196"/>
      <c r="K240" s="196"/>
    </row>
    <row r="241" spans="1:11" ht="15.75" customHeight="1">
      <c r="A241" s="194"/>
      <c r="B241" s="194"/>
      <c r="D241" s="194"/>
      <c r="E241" s="195"/>
      <c r="F241" s="195"/>
      <c r="G241" s="195"/>
      <c r="H241" s="196"/>
      <c r="I241" s="196"/>
      <c r="J241" s="196"/>
      <c r="K241" s="196"/>
    </row>
    <row r="242" spans="1:11" ht="15.75" customHeight="1">
      <c r="A242" s="194"/>
      <c r="B242" s="194"/>
      <c r="D242" s="194"/>
      <c r="E242" s="195"/>
      <c r="F242" s="195"/>
      <c r="G242" s="195"/>
      <c r="H242" s="196"/>
      <c r="I242" s="196"/>
      <c r="J242" s="196"/>
      <c r="K242" s="196"/>
    </row>
    <row r="243" spans="1:11" ht="15.75" customHeight="1">
      <c r="A243" s="194"/>
      <c r="B243" s="194"/>
      <c r="D243" s="194"/>
      <c r="E243" s="195"/>
      <c r="F243" s="195"/>
      <c r="G243" s="195"/>
      <c r="H243" s="196"/>
      <c r="I243" s="196"/>
      <c r="J243" s="196"/>
      <c r="K243" s="196"/>
    </row>
    <row r="244" spans="1:11" ht="15.75" customHeight="1">
      <c r="A244" s="194"/>
      <c r="B244" s="194"/>
      <c r="D244" s="194"/>
      <c r="E244" s="195"/>
      <c r="F244" s="195"/>
      <c r="G244" s="195"/>
      <c r="H244" s="196"/>
      <c r="I244" s="196"/>
      <c r="J244" s="196"/>
      <c r="K244" s="196"/>
    </row>
    <row r="245" spans="1:11" ht="15.75" customHeight="1">
      <c r="A245" s="194"/>
      <c r="B245" s="194"/>
      <c r="D245" s="194"/>
      <c r="E245" s="195"/>
      <c r="F245" s="195"/>
      <c r="G245" s="195"/>
      <c r="H245" s="196"/>
      <c r="I245" s="196"/>
      <c r="J245" s="196"/>
      <c r="K245" s="196"/>
    </row>
    <row r="246" spans="1:11" ht="15.75" customHeight="1">
      <c r="A246" s="194"/>
      <c r="B246" s="194"/>
      <c r="D246" s="194"/>
      <c r="E246" s="195"/>
      <c r="F246" s="195"/>
      <c r="G246" s="195"/>
      <c r="H246" s="196"/>
      <c r="I246" s="196"/>
      <c r="J246" s="196"/>
      <c r="K246" s="196"/>
    </row>
    <row r="247" spans="1:11" ht="15.75" customHeight="1">
      <c r="A247" s="194"/>
      <c r="B247" s="194"/>
      <c r="D247" s="194"/>
      <c r="E247" s="195"/>
      <c r="F247" s="195"/>
      <c r="G247" s="195"/>
      <c r="H247" s="196"/>
      <c r="I247" s="196"/>
      <c r="J247" s="196"/>
      <c r="K247" s="196"/>
    </row>
    <row r="248" spans="1:11" ht="15.75" customHeight="1">
      <c r="A248" s="194"/>
      <c r="B248" s="194"/>
      <c r="D248" s="194"/>
      <c r="E248" s="195"/>
      <c r="F248" s="195"/>
      <c r="G248" s="195"/>
      <c r="H248" s="196"/>
      <c r="I248" s="196"/>
      <c r="J248" s="196"/>
      <c r="K248" s="196"/>
    </row>
    <row r="249" spans="1:11" ht="15.75" customHeight="1">
      <c r="A249" s="194"/>
      <c r="B249" s="194"/>
      <c r="D249" s="194"/>
      <c r="E249" s="195"/>
      <c r="F249" s="195"/>
      <c r="G249" s="195"/>
      <c r="H249" s="196"/>
      <c r="I249" s="196"/>
      <c r="J249" s="196"/>
      <c r="K249" s="196"/>
    </row>
    <row r="250" spans="1:11" ht="15.75" customHeight="1">
      <c r="A250" s="194"/>
      <c r="B250" s="194"/>
      <c r="D250" s="194"/>
      <c r="E250" s="195"/>
      <c r="F250" s="195"/>
      <c r="G250" s="195"/>
      <c r="H250" s="196"/>
      <c r="I250" s="196"/>
      <c r="J250" s="196"/>
      <c r="K250" s="196"/>
    </row>
    <row r="251" spans="1:11" ht="15.75" customHeight="1">
      <c r="A251" s="194"/>
      <c r="B251" s="194"/>
      <c r="D251" s="194"/>
      <c r="E251" s="195"/>
      <c r="F251" s="195"/>
      <c r="G251" s="195"/>
      <c r="H251" s="196"/>
      <c r="I251" s="196"/>
      <c r="J251" s="196"/>
      <c r="K251" s="196"/>
    </row>
    <row r="252" spans="1:11" ht="15.75" customHeight="1">
      <c r="A252" s="194"/>
      <c r="B252" s="194"/>
      <c r="D252" s="194"/>
      <c r="E252" s="195"/>
      <c r="F252" s="195"/>
      <c r="G252" s="195"/>
      <c r="H252" s="196"/>
      <c r="I252" s="196"/>
      <c r="J252" s="196"/>
      <c r="K252" s="196"/>
    </row>
    <row r="253" spans="1:11" ht="15.75" customHeight="1">
      <c r="A253" s="194"/>
      <c r="B253" s="194"/>
      <c r="D253" s="194"/>
      <c r="E253" s="195"/>
      <c r="F253" s="195"/>
      <c r="G253" s="195"/>
      <c r="H253" s="196"/>
      <c r="I253" s="196"/>
      <c r="J253" s="196"/>
      <c r="K253" s="196"/>
    </row>
    <row r="254" spans="1:11" ht="15.75" customHeight="1">
      <c r="A254" s="194"/>
      <c r="B254" s="194"/>
      <c r="D254" s="194"/>
      <c r="E254" s="195"/>
      <c r="F254" s="195"/>
      <c r="G254" s="195"/>
      <c r="H254" s="196"/>
      <c r="I254" s="196"/>
      <c r="J254" s="196"/>
      <c r="K254" s="196"/>
    </row>
    <row r="255" spans="1:11" ht="15.75" customHeight="1">
      <c r="A255" s="194"/>
      <c r="B255" s="194"/>
      <c r="D255" s="194"/>
      <c r="E255" s="195"/>
      <c r="F255" s="195"/>
      <c r="G255" s="195"/>
      <c r="H255" s="196"/>
      <c r="I255" s="196"/>
      <c r="J255" s="196"/>
      <c r="K255" s="196"/>
    </row>
    <row r="256" spans="1:11" ht="15.75" customHeight="1">
      <c r="A256" s="194"/>
      <c r="B256" s="194"/>
      <c r="D256" s="194"/>
      <c r="E256" s="195"/>
      <c r="F256" s="195"/>
      <c r="G256" s="195"/>
      <c r="H256" s="196"/>
      <c r="I256" s="196"/>
      <c r="J256" s="196"/>
      <c r="K256" s="196"/>
    </row>
    <row r="257" spans="1:11" ht="15.75" customHeight="1">
      <c r="A257" s="194"/>
      <c r="B257" s="194"/>
      <c r="D257" s="194"/>
      <c r="E257" s="195"/>
      <c r="F257" s="195"/>
      <c r="G257" s="195"/>
      <c r="H257" s="196"/>
      <c r="I257" s="196"/>
      <c r="J257" s="196"/>
      <c r="K257" s="196"/>
    </row>
    <row r="258" spans="1:11" ht="15.75" customHeight="1">
      <c r="A258" s="194"/>
      <c r="B258" s="194"/>
      <c r="D258" s="194"/>
      <c r="E258" s="195"/>
      <c r="F258" s="195"/>
      <c r="G258" s="195"/>
      <c r="H258" s="196"/>
      <c r="I258" s="196"/>
      <c r="J258" s="196"/>
      <c r="K258" s="196"/>
    </row>
    <row r="259" spans="1:11" ht="15.75" customHeight="1">
      <c r="A259" s="194"/>
      <c r="B259" s="194"/>
      <c r="D259" s="194"/>
      <c r="E259" s="195"/>
      <c r="F259" s="195"/>
      <c r="G259" s="195"/>
      <c r="H259" s="196"/>
      <c r="I259" s="196"/>
      <c r="J259" s="196"/>
      <c r="K259" s="196"/>
    </row>
    <row r="260" spans="1:11" ht="15.75" customHeight="1">
      <c r="A260" s="194"/>
      <c r="B260" s="194"/>
      <c r="D260" s="194"/>
      <c r="E260" s="195"/>
      <c r="F260" s="195"/>
      <c r="G260" s="195"/>
      <c r="H260" s="196"/>
      <c r="I260" s="196"/>
      <c r="J260" s="196"/>
      <c r="K260" s="196"/>
    </row>
    <row r="261" spans="1:11" ht="15.75" customHeight="1">
      <c r="A261" s="194"/>
      <c r="B261" s="194"/>
      <c r="D261" s="194"/>
      <c r="E261" s="195"/>
      <c r="F261" s="195"/>
      <c r="G261" s="195"/>
      <c r="H261" s="196"/>
      <c r="I261" s="196"/>
      <c r="J261" s="196"/>
      <c r="K261" s="196"/>
    </row>
    <row r="262" spans="1:11" ht="15.75" customHeight="1">
      <c r="A262" s="194"/>
      <c r="B262" s="194"/>
      <c r="D262" s="194"/>
      <c r="E262" s="195"/>
      <c r="F262" s="195"/>
      <c r="G262" s="195"/>
      <c r="H262" s="196"/>
      <c r="I262" s="196"/>
      <c r="J262" s="196"/>
      <c r="K262" s="196"/>
    </row>
    <row r="263" spans="1:11" ht="15.75" customHeight="1">
      <c r="A263" s="194"/>
      <c r="B263" s="194"/>
      <c r="D263" s="194"/>
      <c r="E263" s="195"/>
      <c r="F263" s="195"/>
      <c r="G263" s="195"/>
      <c r="H263" s="196"/>
      <c r="I263" s="196"/>
      <c r="J263" s="196"/>
      <c r="K263" s="196"/>
    </row>
    <row r="264" spans="1:11" ht="15.75" customHeight="1">
      <c r="A264" s="194"/>
      <c r="B264" s="194"/>
      <c r="D264" s="194"/>
      <c r="E264" s="195"/>
      <c r="F264" s="195"/>
      <c r="G264" s="195"/>
      <c r="H264" s="196"/>
      <c r="I264" s="196"/>
      <c r="J264" s="196"/>
      <c r="K264" s="196"/>
    </row>
    <row r="265" spans="1:11" ht="15.75" customHeight="1">
      <c r="A265" s="194"/>
      <c r="B265" s="194"/>
      <c r="D265" s="194"/>
      <c r="E265" s="195"/>
      <c r="F265" s="195"/>
      <c r="G265" s="195"/>
      <c r="H265" s="196"/>
      <c r="I265" s="196"/>
      <c r="J265" s="196"/>
      <c r="K265" s="196"/>
    </row>
    <row r="266" spans="1:11" ht="15.75" customHeight="1">
      <c r="A266" s="194"/>
      <c r="B266" s="194"/>
      <c r="D266" s="194"/>
      <c r="E266" s="195"/>
      <c r="F266" s="195"/>
      <c r="G266" s="195"/>
      <c r="H266" s="196"/>
      <c r="I266" s="196"/>
      <c r="J266" s="196"/>
      <c r="K266" s="196"/>
    </row>
    <row r="267" spans="1:11" ht="15.75" customHeight="1">
      <c r="A267" s="194"/>
      <c r="B267" s="194"/>
      <c r="D267" s="194"/>
      <c r="E267" s="195"/>
      <c r="F267" s="195"/>
      <c r="G267" s="195"/>
      <c r="H267" s="196"/>
      <c r="I267" s="196"/>
      <c r="J267" s="196"/>
      <c r="K267" s="196"/>
    </row>
    <row r="268" spans="1:11" ht="15.75" customHeight="1">
      <c r="A268" s="194"/>
      <c r="B268" s="194"/>
      <c r="D268" s="194"/>
      <c r="E268" s="195"/>
      <c r="F268" s="195"/>
      <c r="G268" s="195"/>
      <c r="H268" s="196"/>
      <c r="I268" s="196"/>
      <c r="J268" s="196"/>
      <c r="K268" s="196"/>
    </row>
    <row r="269" spans="1:11" ht="15.75" customHeight="1">
      <c r="A269" s="194"/>
      <c r="B269" s="194"/>
      <c r="D269" s="194"/>
      <c r="E269" s="195"/>
      <c r="F269" s="195"/>
      <c r="G269" s="195"/>
      <c r="H269" s="196"/>
      <c r="I269" s="196"/>
      <c r="J269" s="196"/>
      <c r="K269" s="196"/>
    </row>
    <row r="270" spans="1:11" ht="15.75" customHeight="1">
      <c r="A270" s="194"/>
      <c r="B270" s="194"/>
      <c r="D270" s="194"/>
      <c r="E270" s="195"/>
      <c r="F270" s="195"/>
      <c r="G270" s="195"/>
      <c r="H270" s="196"/>
      <c r="I270" s="196"/>
      <c r="J270" s="196"/>
      <c r="K270" s="196"/>
    </row>
    <row r="271" spans="1:11" ht="15.75" customHeight="1">
      <c r="A271" s="194"/>
      <c r="B271" s="194"/>
      <c r="D271" s="194"/>
      <c r="E271" s="195"/>
      <c r="F271" s="195"/>
      <c r="G271" s="195"/>
      <c r="H271" s="196"/>
      <c r="I271" s="196"/>
      <c r="J271" s="196"/>
      <c r="K271" s="196"/>
    </row>
    <row r="272" spans="1:11" ht="15.75" customHeight="1">
      <c r="A272" s="194"/>
      <c r="B272" s="194"/>
      <c r="D272" s="194"/>
      <c r="E272" s="195"/>
      <c r="F272" s="195"/>
      <c r="G272" s="195"/>
      <c r="H272" s="196"/>
      <c r="I272" s="196"/>
      <c r="J272" s="196"/>
      <c r="K272" s="196"/>
    </row>
    <row r="273" spans="1:11" ht="15.75" customHeight="1">
      <c r="A273" s="194"/>
      <c r="B273" s="194"/>
      <c r="D273" s="194"/>
      <c r="E273" s="195"/>
      <c r="F273" s="195"/>
      <c r="G273" s="195"/>
      <c r="H273" s="196"/>
      <c r="I273" s="196"/>
      <c r="J273" s="196"/>
      <c r="K273" s="196"/>
    </row>
    <row r="274" spans="1:11" ht="15.75" customHeight="1">
      <c r="A274" s="194"/>
      <c r="B274" s="194"/>
      <c r="D274" s="194"/>
      <c r="E274" s="195"/>
      <c r="F274" s="195"/>
      <c r="G274" s="195"/>
      <c r="H274" s="196"/>
      <c r="I274" s="196"/>
      <c r="J274" s="196"/>
      <c r="K274" s="196"/>
    </row>
    <row r="275" spans="1:11" ht="15.75" customHeight="1">
      <c r="A275" s="194"/>
      <c r="B275" s="194"/>
      <c r="D275" s="194"/>
      <c r="E275" s="195"/>
      <c r="F275" s="195"/>
      <c r="G275" s="195"/>
      <c r="H275" s="196"/>
      <c r="I275" s="196"/>
      <c r="J275" s="196"/>
      <c r="K275" s="196"/>
    </row>
    <row r="276" spans="1:11" ht="15.75" customHeight="1">
      <c r="A276" s="194"/>
      <c r="B276" s="194"/>
      <c r="D276" s="194"/>
      <c r="E276" s="195"/>
      <c r="F276" s="195"/>
      <c r="G276" s="195"/>
      <c r="H276" s="196"/>
      <c r="I276" s="196"/>
      <c r="J276" s="196"/>
      <c r="K276" s="196"/>
    </row>
    <row r="277" spans="1:11" ht="15.75" customHeight="1">
      <c r="A277" s="194"/>
      <c r="B277" s="194"/>
      <c r="D277" s="194"/>
      <c r="E277" s="195"/>
      <c r="F277" s="195"/>
      <c r="G277" s="195"/>
      <c r="H277" s="196"/>
      <c r="I277" s="196"/>
      <c r="J277" s="196"/>
      <c r="K277" s="196"/>
    </row>
    <row r="278" spans="1:11" ht="15.75" customHeight="1">
      <c r="A278" s="194"/>
      <c r="B278" s="194"/>
      <c r="D278" s="194"/>
      <c r="E278" s="195"/>
      <c r="F278" s="195"/>
      <c r="G278" s="195"/>
      <c r="H278" s="196"/>
      <c r="I278" s="196"/>
      <c r="J278" s="196"/>
      <c r="K278" s="196"/>
    </row>
    <row r="279" spans="1:11" ht="15.75" customHeight="1">
      <c r="A279" s="194"/>
      <c r="B279" s="194"/>
      <c r="D279" s="194"/>
      <c r="E279" s="195"/>
      <c r="F279" s="195"/>
      <c r="G279" s="195"/>
      <c r="H279" s="196"/>
      <c r="I279" s="196"/>
      <c r="J279" s="196"/>
      <c r="K279" s="196"/>
    </row>
    <row r="280" spans="1:11" ht="15.75" customHeight="1">
      <c r="A280" s="194"/>
      <c r="B280" s="194"/>
      <c r="D280" s="194"/>
      <c r="E280" s="195"/>
      <c r="F280" s="195"/>
      <c r="G280" s="195"/>
      <c r="H280" s="196"/>
      <c r="I280" s="196"/>
      <c r="J280" s="196"/>
      <c r="K280" s="196"/>
    </row>
    <row r="281" spans="1:11" ht="15.75" customHeight="1">
      <c r="A281" s="194"/>
      <c r="B281" s="194"/>
      <c r="D281" s="194"/>
      <c r="E281" s="195"/>
      <c r="F281" s="195"/>
      <c r="G281" s="195"/>
      <c r="H281" s="196"/>
      <c r="I281" s="196"/>
      <c r="J281" s="196"/>
      <c r="K281" s="196"/>
    </row>
    <row r="282" spans="1:11" ht="15.75" customHeight="1">
      <c r="A282" s="194"/>
      <c r="B282" s="194"/>
      <c r="D282" s="194"/>
      <c r="E282" s="195"/>
      <c r="F282" s="195"/>
      <c r="G282" s="195"/>
      <c r="H282" s="196"/>
      <c r="I282" s="196"/>
      <c r="J282" s="196"/>
      <c r="K282" s="196"/>
    </row>
    <row r="283" spans="1:11" ht="15.75" customHeight="1">
      <c r="A283" s="194"/>
      <c r="B283" s="194"/>
      <c r="D283" s="194"/>
      <c r="E283" s="195"/>
      <c r="F283" s="195"/>
      <c r="G283" s="195"/>
      <c r="H283" s="196"/>
      <c r="I283" s="196"/>
      <c r="J283" s="196"/>
      <c r="K283" s="196"/>
    </row>
    <row r="284" spans="1:11" ht="15.75" customHeight="1">
      <c r="A284" s="194"/>
      <c r="B284" s="194"/>
      <c r="D284" s="194"/>
      <c r="E284" s="195"/>
      <c r="F284" s="195"/>
      <c r="G284" s="195"/>
      <c r="H284" s="196"/>
      <c r="I284" s="196"/>
      <c r="J284" s="196"/>
      <c r="K284" s="196"/>
    </row>
    <row r="285" spans="1:11" ht="15.75" customHeight="1">
      <c r="A285" s="194"/>
      <c r="B285" s="194"/>
      <c r="D285" s="194"/>
      <c r="E285" s="195"/>
      <c r="F285" s="195"/>
      <c r="G285" s="195"/>
      <c r="H285" s="196"/>
      <c r="I285" s="196"/>
      <c r="J285" s="196"/>
      <c r="K285" s="196"/>
    </row>
    <row r="286" spans="1:11" ht="15.75" customHeight="1">
      <c r="A286" s="194"/>
      <c r="B286" s="194"/>
      <c r="D286" s="194"/>
      <c r="E286" s="195"/>
      <c r="F286" s="195"/>
      <c r="G286" s="195"/>
      <c r="H286" s="196"/>
      <c r="I286" s="196"/>
      <c r="J286" s="196"/>
      <c r="K286" s="196"/>
    </row>
    <row r="287" spans="1:11" ht="15.75" customHeight="1">
      <c r="A287" s="194"/>
      <c r="B287" s="194"/>
      <c r="D287" s="194"/>
      <c r="E287" s="195"/>
      <c r="F287" s="195"/>
      <c r="G287" s="195"/>
      <c r="H287" s="196"/>
      <c r="I287" s="196"/>
      <c r="J287" s="196"/>
      <c r="K287" s="196"/>
    </row>
    <row r="288" spans="1:11" ht="15.75" customHeight="1">
      <c r="A288" s="194"/>
      <c r="B288" s="194"/>
      <c r="D288" s="194"/>
      <c r="E288" s="195"/>
      <c r="F288" s="195"/>
      <c r="G288" s="195"/>
      <c r="H288" s="196"/>
      <c r="I288" s="196"/>
      <c r="J288" s="196"/>
      <c r="K288" s="196"/>
    </row>
    <row r="289" spans="1:11" ht="15.75" customHeight="1">
      <c r="A289" s="194"/>
      <c r="B289" s="194"/>
      <c r="D289" s="194"/>
      <c r="E289" s="195"/>
      <c r="F289" s="195"/>
      <c r="G289" s="195"/>
      <c r="H289" s="196"/>
      <c r="I289" s="196"/>
      <c r="J289" s="196"/>
      <c r="K289" s="196"/>
    </row>
    <row r="290" spans="1:11" ht="15.75" customHeight="1">
      <c r="A290" s="194"/>
      <c r="B290" s="194"/>
      <c r="D290" s="194"/>
      <c r="E290" s="195"/>
      <c r="F290" s="195"/>
      <c r="G290" s="195"/>
      <c r="H290" s="196"/>
      <c r="I290" s="196"/>
      <c r="J290" s="196"/>
      <c r="K290" s="196"/>
    </row>
    <row r="291" spans="1:11" ht="15.75" customHeight="1">
      <c r="A291" s="194"/>
      <c r="B291" s="194"/>
      <c r="D291" s="194"/>
      <c r="E291" s="195"/>
      <c r="F291" s="195"/>
      <c r="G291" s="195"/>
      <c r="H291" s="196"/>
      <c r="I291" s="196"/>
      <c r="J291" s="196"/>
      <c r="K291" s="196"/>
    </row>
    <row r="292" spans="1:11" ht="15.75" customHeight="1">
      <c r="A292" s="194"/>
      <c r="B292" s="194"/>
      <c r="D292" s="194"/>
      <c r="E292" s="195"/>
      <c r="F292" s="195"/>
      <c r="G292" s="195"/>
      <c r="H292" s="196"/>
      <c r="I292" s="196"/>
      <c r="J292" s="196"/>
      <c r="K292" s="196"/>
    </row>
    <row r="293" spans="1:11" ht="15.75" customHeight="1">
      <c r="A293" s="194"/>
      <c r="B293" s="194"/>
      <c r="D293" s="194"/>
      <c r="E293" s="195"/>
      <c r="F293" s="195"/>
      <c r="G293" s="195"/>
      <c r="H293" s="196"/>
      <c r="I293" s="196"/>
      <c r="J293" s="196"/>
      <c r="K293" s="196"/>
    </row>
    <row r="294" spans="1:11" ht="15.75" customHeight="1">
      <c r="A294" s="194"/>
      <c r="B294" s="194"/>
      <c r="D294" s="194"/>
      <c r="E294" s="195"/>
      <c r="F294" s="195"/>
      <c r="G294" s="195"/>
      <c r="H294" s="196"/>
      <c r="I294" s="196"/>
      <c r="J294" s="196"/>
      <c r="K294" s="196"/>
    </row>
    <row r="295" spans="1:11" ht="15.75" customHeight="1">
      <c r="A295" s="194"/>
      <c r="B295" s="194"/>
      <c r="D295" s="194"/>
      <c r="E295" s="195"/>
      <c r="F295" s="195"/>
      <c r="G295" s="195"/>
      <c r="H295" s="196"/>
      <c r="I295" s="196"/>
      <c r="J295" s="196"/>
      <c r="K295" s="196"/>
    </row>
    <row r="296" spans="1:11" ht="15.75" customHeight="1">
      <c r="A296" s="194"/>
      <c r="B296" s="194"/>
      <c r="D296" s="194"/>
      <c r="E296" s="195"/>
      <c r="F296" s="195"/>
      <c r="G296" s="195"/>
      <c r="H296" s="196"/>
      <c r="I296" s="196"/>
      <c r="J296" s="196"/>
      <c r="K296" s="196"/>
    </row>
    <row r="297" spans="1:11" ht="15.75" customHeight="1">
      <c r="A297" s="194"/>
      <c r="B297" s="194"/>
      <c r="D297" s="194"/>
      <c r="E297" s="195"/>
      <c r="F297" s="195"/>
      <c r="G297" s="195"/>
      <c r="H297" s="196"/>
      <c r="I297" s="196"/>
      <c r="J297" s="196"/>
      <c r="K297" s="196"/>
    </row>
    <row r="298" spans="1:11" ht="15.75" customHeight="1">
      <c r="A298" s="194"/>
      <c r="B298" s="194"/>
      <c r="D298" s="194"/>
      <c r="E298" s="195"/>
      <c r="F298" s="195"/>
      <c r="G298" s="195"/>
      <c r="H298" s="196"/>
      <c r="I298" s="196"/>
      <c r="J298" s="196"/>
      <c r="K298" s="196"/>
    </row>
    <row r="299" spans="1:11" ht="15.75" customHeight="1">
      <c r="A299" s="194"/>
      <c r="B299" s="194"/>
      <c r="D299" s="194"/>
      <c r="E299" s="195"/>
      <c r="F299" s="195"/>
      <c r="G299" s="195"/>
      <c r="H299" s="196"/>
      <c r="I299" s="196"/>
      <c r="J299" s="196"/>
      <c r="K299" s="196"/>
    </row>
    <row r="300" spans="1:11" ht="15.75" customHeight="1">
      <c r="A300" s="194"/>
      <c r="B300" s="194"/>
      <c r="D300" s="194"/>
      <c r="E300" s="195"/>
      <c r="F300" s="195"/>
      <c r="G300" s="195"/>
      <c r="H300" s="196"/>
      <c r="I300" s="196"/>
      <c r="J300" s="196"/>
      <c r="K300" s="196"/>
    </row>
    <row r="301" spans="1:11" ht="15.75" customHeight="1">
      <c r="A301" s="194"/>
      <c r="B301" s="194"/>
      <c r="D301" s="194"/>
      <c r="E301" s="195"/>
      <c r="F301" s="195"/>
      <c r="G301" s="195"/>
      <c r="H301" s="196"/>
      <c r="I301" s="196"/>
      <c r="J301" s="196"/>
      <c r="K301" s="196"/>
    </row>
    <row r="302" spans="1:11" ht="15.75" customHeight="1">
      <c r="A302" s="194"/>
      <c r="B302" s="194"/>
      <c r="D302" s="194"/>
      <c r="E302" s="195"/>
      <c r="F302" s="195"/>
      <c r="G302" s="195"/>
      <c r="H302" s="196"/>
      <c r="I302" s="196"/>
      <c r="J302" s="196"/>
      <c r="K302" s="196"/>
    </row>
    <row r="303" spans="1:11" ht="15.75" customHeight="1">
      <c r="A303" s="194"/>
      <c r="B303" s="194"/>
      <c r="D303" s="194"/>
      <c r="E303" s="195"/>
      <c r="F303" s="195"/>
      <c r="G303" s="195"/>
      <c r="H303" s="196"/>
      <c r="I303" s="196"/>
      <c r="J303" s="196"/>
      <c r="K303" s="196"/>
    </row>
    <row r="304" spans="1:11" ht="15.75" customHeight="1">
      <c r="A304" s="194"/>
      <c r="B304" s="194"/>
      <c r="D304" s="194"/>
      <c r="E304" s="195"/>
      <c r="F304" s="195"/>
      <c r="G304" s="195"/>
      <c r="H304" s="196"/>
      <c r="I304" s="196"/>
      <c r="J304" s="196"/>
      <c r="K304" s="196"/>
    </row>
    <row r="305" spans="1:11" ht="15.75" customHeight="1">
      <c r="A305" s="194"/>
      <c r="B305" s="194"/>
      <c r="D305" s="194"/>
      <c r="E305" s="195"/>
      <c r="F305" s="195"/>
      <c r="G305" s="195"/>
      <c r="H305" s="196"/>
      <c r="I305" s="196"/>
      <c r="J305" s="196"/>
      <c r="K305" s="196"/>
    </row>
    <row r="306" spans="1:11" ht="15.75" customHeight="1">
      <c r="A306" s="194"/>
      <c r="B306" s="194"/>
      <c r="D306" s="194"/>
      <c r="E306" s="195"/>
      <c r="F306" s="195"/>
      <c r="G306" s="195"/>
      <c r="H306" s="196"/>
      <c r="I306" s="196"/>
      <c r="J306" s="196"/>
      <c r="K306" s="196"/>
    </row>
    <row r="307" spans="1:11" ht="15.75" customHeight="1">
      <c r="A307" s="194"/>
      <c r="B307" s="194"/>
      <c r="D307" s="194"/>
      <c r="E307" s="195"/>
      <c r="F307" s="195"/>
      <c r="G307" s="195"/>
      <c r="H307" s="196"/>
      <c r="I307" s="196"/>
      <c r="J307" s="196"/>
      <c r="K307" s="196"/>
    </row>
    <row r="308" spans="1:11" ht="15.75" customHeight="1">
      <c r="A308" s="194"/>
      <c r="B308" s="194"/>
      <c r="D308" s="194"/>
      <c r="E308" s="195"/>
      <c r="F308" s="195"/>
      <c r="G308" s="195"/>
      <c r="H308" s="196"/>
      <c r="I308" s="196"/>
      <c r="J308" s="196"/>
      <c r="K308" s="196"/>
    </row>
    <row r="309" spans="1:11" ht="15.75" customHeight="1">
      <c r="A309" s="194"/>
      <c r="B309" s="194"/>
      <c r="D309" s="194"/>
      <c r="E309" s="195"/>
      <c r="F309" s="195"/>
      <c r="G309" s="195"/>
      <c r="H309" s="196"/>
      <c r="I309" s="196"/>
      <c r="J309" s="196"/>
      <c r="K309" s="196"/>
    </row>
    <row r="310" spans="1:11" ht="15.75" customHeight="1">
      <c r="A310" s="194"/>
      <c r="B310" s="194"/>
      <c r="D310" s="194"/>
      <c r="E310" s="195"/>
      <c r="F310" s="195"/>
      <c r="G310" s="195"/>
      <c r="H310" s="196"/>
      <c r="I310" s="196"/>
      <c r="J310" s="196"/>
      <c r="K310" s="196"/>
    </row>
    <row r="311" spans="1:11" ht="15.75" customHeight="1">
      <c r="A311" s="194"/>
      <c r="B311" s="194"/>
      <c r="D311" s="194"/>
      <c r="E311" s="195"/>
      <c r="F311" s="195"/>
      <c r="G311" s="195"/>
      <c r="H311" s="196"/>
      <c r="I311" s="196"/>
      <c r="J311" s="196"/>
      <c r="K311" s="196"/>
    </row>
    <row r="312" spans="1:11" ht="15.75" customHeight="1">
      <c r="A312" s="194"/>
      <c r="B312" s="194"/>
      <c r="D312" s="194"/>
      <c r="E312" s="195"/>
      <c r="F312" s="195"/>
      <c r="G312" s="195"/>
      <c r="H312" s="196"/>
      <c r="I312" s="196"/>
      <c r="J312" s="196"/>
      <c r="K312" s="196"/>
    </row>
    <row r="313" spans="1:11" ht="15.75" customHeight="1">
      <c r="A313" s="194"/>
      <c r="B313" s="194"/>
      <c r="D313" s="194"/>
      <c r="E313" s="195"/>
      <c r="F313" s="195"/>
      <c r="G313" s="195"/>
      <c r="H313" s="196"/>
      <c r="I313" s="196"/>
      <c r="J313" s="196"/>
      <c r="K313" s="196"/>
    </row>
    <row r="314" spans="1:11" ht="15.75" customHeight="1">
      <c r="A314" s="194"/>
      <c r="B314" s="194"/>
      <c r="D314" s="194"/>
      <c r="E314" s="195"/>
      <c r="F314" s="195"/>
      <c r="G314" s="195"/>
      <c r="H314" s="196"/>
      <c r="I314" s="196"/>
      <c r="J314" s="196"/>
      <c r="K314" s="196"/>
    </row>
    <row r="315" spans="1:11" ht="15.75" customHeight="1">
      <c r="A315" s="194"/>
      <c r="B315" s="194"/>
      <c r="D315" s="194"/>
      <c r="E315" s="195"/>
      <c r="F315" s="195"/>
      <c r="G315" s="195"/>
      <c r="H315" s="196"/>
      <c r="I315" s="196"/>
      <c r="J315" s="196"/>
      <c r="K315" s="196"/>
    </row>
    <row r="316" spans="1:11" ht="15.75" customHeight="1">
      <c r="A316" s="194"/>
      <c r="B316" s="194"/>
      <c r="D316" s="194"/>
      <c r="E316" s="195"/>
      <c r="F316" s="195"/>
      <c r="G316" s="195"/>
      <c r="H316" s="196"/>
      <c r="I316" s="196"/>
      <c r="J316" s="196"/>
      <c r="K316" s="196"/>
    </row>
    <row r="317" spans="1:11" ht="15.75" customHeight="1">
      <c r="A317" s="194"/>
      <c r="B317" s="194"/>
      <c r="D317" s="194"/>
      <c r="E317" s="195"/>
      <c r="F317" s="195"/>
      <c r="G317" s="195"/>
      <c r="H317" s="196"/>
      <c r="I317" s="196"/>
      <c r="J317" s="196"/>
      <c r="K317" s="196"/>
    </row>
    <row r="318" spans="1:11" ht="15.75" customHeight="1">
      <c r="A318" s="194"/>
      <c r="B318" s="194"/>
      <c r="D318" s="194"/>
      <c r="E318" s="195"/>
      <c r="F318" s="195"/>
      <c r="G318" s="195"/>
      <c r="H318" s="196"/>
      <c r="I318" s="196"/>
      <c r="J318" s="196"/>
      <c r="K318" s="196"/>
    </row>
    <row r="319" spans="1:11" ht="15.75" customHeight="1">
      <c r="A319" s="194"/>
      <c r="B319" s="194"/>
      <c r="D319" s="194"/>
      <c r="E319" s="195"/>
      <c r="F319" s="195"/>
      <c r="G319" s="195"/>
      <c r="H319" s="196"/>
      <c r="I319" s="196"/>
      <c r="J319" s="196"/>
      <c r="K319" s="196"/>
    </row>
    <row r="320" spans="1:11" ht="15.75" customHeight="1">
      <c r="A320" s="194"/>
      <c r="B320" s="194"/>
      <c r="D320" s="194"/>
      <c r="E320" s="195"/>
      <c r="F320" s="195"/>
      <c r="G320" s="195"/>
      <c r="H320" s="196"/>
      <c r="I320" s="196"/>
      <c r="J320" s="196"/>
      <c r="K320" s="196"/>
    </row>
    <row r="321" spans="1:11" ht="15.75" customHeight="1">
      <c r="A321" s="194"/>
      <c r="B321" s="194"/>
      <c r="D321" s="194"/>
      <c r="E321" s="195"/>
      <c r="F321" s="195"/>
      <c r="G321" s="195"/>
      <c r="H321" s="196"/>
      <c r="I321" s="196"/>
      <c r="J321" s="196"/>
      <c r="K321" s="196"/>
    </row>
    <row r="322" spans="1:11" ht="15.75" customHeight="1">
      <c r="A322" s="194"/>
      <c r="B322" s="194"/>
      <c r="D322" s="194"/>
      <c r="E322" s="195"/>
      <c r="F322" s="195"/>
      <c r="G322" s="195"/>
      <c r="H322" s="196"/>
      <c r="I322" s="196"/>
      <c r="J322" s="196"/>
      <c r="K322" s="196"/>
    </row>
    <row r="323" spans="1:11" ht="15.75" customHeight="1">
      <c r="A323" s="194"/>
      <c r="B323" s="194"/>
      <c r="D323" s="194"/>
      <c r="E323" s="195"/>
      <c r="F323" s="195"/>
      <c r="G323" s="195"/>
      <c r="H323" s="196"/>
      <c r="I323" s="196"/>
      <c r="J323" s="196"/>
      <c r="K323" s="196"/>
    </row>
    <row r="324" spans="1:11" ht="15.75" customHeight="1">
      <c r="A324" s="194"/>
      <c r="B324" s="194"/>
      <c r="D324" s="194"/>
      <c r="E324" s="195"/>
      <c r="F324" s="195"/>
      <c r="G324" s="195"/>
      <c r="H324" s="196"/>
      <c r="I324" s="196"/>
      <c r="J324" s="196"/>
      <c r="K324" s="196"/>
    </row>
    <row r="325" spans="1:11" ht="15.75" customHeight="1">
      <c r="A325" s="194"/>
      <c r="B325" s="194"/>
      <c r="D325" s="194"/>
      <c r="E325" s="195"/>
      <c r="F325" s="195"/>
      <c r="G325" s="195"/>
      <c r="H325" s="196"/>
      <c r="I325" s="196"/>
      <c r="J325" s="196"/>
      <c r="K325" s="196"/>
    </row>
    <row r="326" spans="1:11" ht="15.75" customHeight="1">
      <c r="A326" s="194"/>
      <c r="B326" s="194"/>
      <c r="D326" s="194"/>
      <c r="E326" s="195"/>
      <c r="F326" s="195"/>
      <c r="G326" s="195"/>
      <c r="H326" s="196"/>
      <c r="I326" s="196"/>
      <c r="J326" s="196"/>
      <c r="K326" s="196"/>
    </row>
    <row r="327" spans="1:11" ht="15.75" customHeight="1">
      <c r="A327" s="194"/>
      <c r="B327" s="194"/>
      <c r="D327" s="194"/>
      <c r="E327" s="195"/>
      <c r="F327" s="195"/>
      <c r="G327" s="195"/>
      <c r="H327" s="196"/>
      <c r="I327" s="196"/>
      <c r="J327" s="196"/>
      <c r="K327" s="196"/>
    </row>
    <row r="328" spans="1:11" ht="15.75" customHeight="1">
      <c r="A328" s="194"/>
      <c r="B328" s="194"/>
      <c r="D328" s="194"/>
      <c r="E328" s="195"/>
      <c r="F328" s="195"/>
      <c r="G328" s="195"/>
      <c r="H328" s="196"/>
      <c r="I328" s="196"/>
      <c r="J328" s="196"/>
      <c r="K328" s="196"/>
    </row>
    <row r="329" spans="1:11" ht="15.75" customHeight="1">
      <c r="A329" s="194"/>
      <c r="B329" s="194"/>
      <c r="D329" s="194"/>
      <c r="E329" s="195"/>
      <c r="F329" s="195"/>
      <c r="G329" s="195"/>
      <c r="H329" s="196"/>
      <c r="I329" s="196"/>
      <c r="J329" s="196"/>
      <c r="K329" s="196"/>
    </row>
    <row r="330" spans="1:11" ht="15.75" customHeight="1">
      <c r="A330" s="194"/>
      <c r="B330" s="194"/>
      <c r="D330" s="194"/>
      <c r="E330" s="195"/>
      <c r="F330" s="195"/>
      <c r="G330" s="195"/>
      <c r="H330" s="196"/>
      <c r="I330" s="196"/>
      <c r="J330" s="196"/>
      <c r="K330" s="196"/>
    </row>
    <row r="331" spans="1:11" ht="15.75" customHeight="1">
      <c r="A331" s="194"/>
      <c r="B331" s="194"/>
      <c r="D331" s="194"/>
      <c r="E331" s="195"/>
      <c r="F331" s="195"/>
      <c r="G331" s="195"/>
      <c r="H331" s="196"/>
      <c r="I331" s="196"/>
      <c r="J331" s="196"/>
      <c r="K331" s="196"/>
    </row>
    <row r="332" spans="1:11" ht="15.75" customHeight="1">
      <c r="A332" s="194"/>
      <c r="B332" s="194"/>
      <c r="D332" s="194"/>
      <c r="E332" s="195"/>
      <c r="F332" s="195"/>
      <c r="G332" s="195"/>
      <c r="H332" s="196"/>
      <c r="I332" s="196"/>
      <c r="J332" s="196"/>
      <c r="K332" s="196"/>
    </row>
    <row r="333" spans="1:11" ht="15.75" customHeight="1">
      <c r="A333" s="194"/>
      <c r="B333" s="194"/>
      <c r="D333" s="194"/>
      <c r="E333" s="195"/>
      <c r="F333" s="195"/>
      <c r="G333" s="195"/>
      <c r="H333" s="196"/>
      <c r="I333" s="196"/>
      <c r="J333" s="196"/>
      <c r="K333" s="196"/>
    </row>
    <row r="334" spans="1:11" ht="15.75" customHeight="1">
      <c r="A334" s="194"/>
      <c r="B334" s="194"/>
      <c r="D334" s="194"/>
      <c r="E334" s="195"/>
      <c r="F334" s="195"/>
      <c r="G334" s="195"/>
      <c r="H334" s="196"/>
      <c r="I334" s="196"/>
      <c r="J334" s="196"/>
      <c r="K334" s="196"/>
    </row>
    <row r="335" spans="1:11" ht="15.75" customHeight="1">
      <c r="A335" s="194"/>
      <c r="B335" s="194"/>
      <c r="D335" s="194"/>
      <c r="E335" s="195"/>
      <c r="F335" s="195"/>
      <c r="G335" s="195"/>
      <c r="H335" s="196"/>
      <c r="I335" s="196"/>
      <c r="J335" s="196"/>
      <c r="K335" s="196"/>
    </row>
    <row r="336" spans="1:11" ht="15.75" customHeight="1">
      <c r="A336" s="194"/>
      <c r="B336" s="194"/>
      <c r="D336" s="194"/>
      <c r="E336" s="195"/>
      <c r="F336" s="195"/>
      <c r="G336" s="195"/>
      <c r="H336" s="196"/>
      <c r="I336" s="196"/>
      <c r="J336" s="196"/>
      <c r="K336" s="196"/>
    </row>
    <row r="337" spans="1:11" ht="15.75" customHeight="1">
      <c r="A337" s="194"/>
      <c r="B337" s="194"/>
      <c r="D337" s="194"/>
      <c r="E337" s="195"/>
      <c r="F337" s="195"/>
      <c r="G337" s="195"/>
      <c r="H337" s="196"/>
      <c r="I337" s="196"/>
      <c r="J337" s="196"/>
      <c r="K337" s="196"/>
    </row>
    <row r="338" spans="1:11" ht="15.75" customHeight="1">
      <c r="A338" s="194"/>
      <c r="B338" s="194"/>
      <c r="D338" s="194"/>
      <c r="E338" s="195"/>
      <c r="F338" s="195"/>
      <c r="G338" s="195"/>
      <c r="H338" s="196"/>
      <c r="I338" s="196"/>
      <c r="J338" s="196"/>
      <c r="K338" s="196"/>
    </row>
    <row r="339" spans="1:11" ht="15.75" customHeight="1">
      <c r="A339" s="194"/>
      <c r="B339" s="194"/>
      <c r="D339" s="194"/>
      <c r="E339" s="195"/>
      <c r="F339" s="195"/>
      <c r="G339" s="195"/>
      <c r="H339" s="196"/>
      <c r="I339" s="196"/>
      <c r="J339" s="196"/>
      <c r="K339" s="196"/>
    </row>
    <row r="340" spans="1:11" ht="15.75" customHeight="1">
      <c r="A340" s="194"/>
      <c r="B340" s="194"/>
      <c r="D340" s="194"/>
      <c r="E340" s="195"/>
      <c r="F340" s="195"/>
      <c r="G340" s="195"/>
      <c r="H340" s="196"/>
      <c r="I340" s="196"/>
      <c r="J340" s="196"/>
      <c r="K340" s="196"/>
    </row>
    <row r="341" spans="1:11" ht="15.75" customHeight="1">
      <c r="A341" s="194"/>
      <c r="B341" s="194"/>
      <c r="D341" s="194"/>
      <c r="E341" s="195"/>
      <c r="F341" s="195"/>
      <c r="G341" s="195"/>
      <c r="H341" s="196"/>
      <c r="I341" s="196"/>
      <c r="J341" s="196"/>
      <c r="K341" s="196"/>
    </row>
    <row r="342" spans="1:11" ht="15.75" customHeight="1">
      <c r="A342" s="194"/>
      <c r="B342" s="194"/>
      <c r="D342" s="194"/>
      <c r="E342" s="195"/>
      <c r="F342" s="195"/>
      <c r="G342" s="195"/>
      <c r="H342" s="196"/>
      <c r="I342" s="196"/>
      <c r="J342" s="196"/>
      <c r="K342" s="196"/>
    </row>
    <row r="343" spans="1:11" ht="15.75" customHeight="1">
      <c r="A343" s="194"/>
      <c r="B343" s="194"/>
      <c r="D343" s="194"/>
      <c r="E343" s="195"/>
      <c r="F343" s="195"/>
      <c r="G343" s="195"/>
      <c r="H343" s="196"/>
      <c r="I343" s="196"/>
      <c r="J343" s="196"/>
      <c r="K343" s="196"/>
    </row>
    <row r="344" spans="1:11" ht="15.75" customHeight="1">
      <c r="A344" s="194"/>
      <c r="B344" s="194"/>
      <c r="D344" s="194"/>
      <c r="E344" s="195"/>
      <c r="F344" s="195"/>
      <c r="G344" s="195"/>
      <c r="H344" s="196"/>
      <c r="I344" s="196"/>
      <c r="J344" s="196"/>
      <c r="K344" s="196"/>
    </row>
    <row r="345" spans="1:11" ht="15.75" customHeight="1">
      <c r="A345" s="194"/>
      <c r="B345" s="194"/>
      <c r="D345" s="194"/>
      <c r="E345" s="195"/>
      <c r="F345" s="195"/>
      <c r="G345" s="195"/>
      <c r="H345" s="196"/>
      <c r="I345" s="196"/>
      <c r="J345" s="196"/>
      <c r="K345" s="196"/>
    </row>
    <row r="346" spans="1:11" ht="15.75" customHeight="1">
      <c r="A346" s="194"/>
      <c r="B346" s="194"/>
      <c r="D346" s="194"/>
      <c r="E346" s="195"/>
      <c r="F346" s="195"/>
      <c r="G346" s="195"/>
      <c r="H346" s="196"/>
      <c r="I346" s="196"/>
      <c r="J346" s="196"/>
      <c r="K346" s="196"/>
    </row>
    <row r="347" spans="1:11" ht="15.75" customHeight="1">
      <c r="A347" s="194"/>
      <c r="B347" s="194"/>
      <c r="D347" s="194"/>
      <c r="E347" s="195"/>
      <c r="F347" s="195"/>
      <c r="G347" s="195"/>
      <c r="H347" s="196"/>
      <c r="I347" s="196"/>
      <c r="J347" s="196"/>
      <c r="K347" s="196"/>
    </row>
    <row r="348" spans="1:11" ht="15.75" customHeight="1">
      <c r="A348" s="194"/>
      <c r="B348" s="194"/>
      <c r="D348" s="194"/>
      <c r="E348" s="195"/>
      <c r="F348" s="195"/>
      <c r="G348" s="195"/>
      <c r="H348" s="196"/>
      <c r="I348" s="196"/>
      <c r="J348" s="196"/>
      <c r="K348" s="196"/>
    </row>
    <row r="349" spans="1:11" ht="15.75" customHeight="1">
      <c r="A349" s="194"/>
      <c r="B349" s="194"/>
      <c r="D349" s="194"/>
      <c r="E349" s="195"/>
      <c r="F349" s="195"/>
      <c r="G349" s="195"/>
      <c r="H349" s="196"/>
      <c r="I349" s="196"/>
      <c r="J349" s="196"/>
      <c r="K349" s="196"/>
    </row>
    <row r="350" spans="1:11" ht="15.75" customHeight="1">
      <c r="A350" s="194"/>
      <c r="B350" s="194"/>
      <c r="D350" s="194"/>
      <c r="E350" s="195"/>
      <c r="F350" s="195"/>
      <c r="G350" s="195"/>
      <c r="H350" s="196"/>
      <c r="I350" s="196"/>
      <c r="J350" s="196"/>
      <c r="K350" s="196"/>
    </row>
    <row r="351" spans="1:11" ht="15.75" customHeight="1">
      <c r="A351" s="194"/>
      <c r="B351" s="194"/>
      <c r="D351" s="194"/>
      <c r="E351" s="195"/>
      <c r="F351" s="195"/>
      <c r="G351" s="195"/>
      <c r="H351" s="196"/>
      <c r="I351" s="196"/>
      <c r="J351" s="196"/>
      <c r="K351" s="196"/>
    </row>
    <row r="352" spans="1:11" ht="15.75" customHeight="1">
      <c r="A352" s="194"/>
      <c r="B352" s="194"/>
      <c r="D352" s="194"/>
      <c r="E352" s="195"/>
      <c r="F352" s="195"/>
      <c r="G352" s="195"/>
      <c r="H352" s="196"/>
      <c r="I352" s="196"/>
      <c r="J352" s="196"/>
      <c r="K352" s="196"/>
    </row>
    <row r="353" spans="1:11" ht="15.75" customHeight="1">
      <c r="A353" s="194"/>
      <c r="B353" s="194"/>
      <c r="D353" s="194"/>
      <c r="E353" s="195"/>
      <c r="F353" s="195"/>
      <c r="G353" s="195"/>
      <c r="H353" s="196"/>
      <c r="I353" s="196"/>
      <c r="J353" s="196"/>
      <c r="K353" s="196"/>
    </row>
    <row r="354" spans="1:11" ht="15.75" customHeight="1">
      <c r="A354" s="194"/>
      <c r="B354" s="194"/>
      <c r="D354" s="194"/>
      <c r="E354" s="195"/>
      <c r="F354" s="195"/>
      <c r="G354" s="195"/>
      <c r="H354" s="196"/>
      <c r="I354" s="196"/>
      <c r="J354" s="196"/>
      <c r="K354" s="196"/>
    </row>
    <row r="355" spans="1:11" ht="15.75" customHeight="1">
      <c r="A355" s="194"/>
      <c r="B355" s="194"/>
      <c r="D355" s="194"/>
      <c r="E355" s="195"/>
      <c r="F355" s="195"/>
      <c r="G355" s="195"/>
      <c r="H355" s="196"/>
      <c r="I355" s="196"/>
      <c r="J355" s="196"/>
      <c r="K355" s="196"/>
    </row>
    <row r="356" spans="1:11" ht="15.75" customHeight="1">
      <c r="A356" s="194"/>
      <c r="B356" s="194"/>
      <c r="D356" s="194"/>
      <c r="E356" s="195"/>
      <c r="F356" s="195"/>
      <c r="G356" s="195"/>
      <c r="H356" s="196"/>
      <c r="I356" s="196"/>
      <c r="J356" s="196"/>
      <c r="K356" s="196"/>
    </row>
    <row r="357" spans="1:11" ht="15.75" customHeight="1">
      <c r="A357" s="194"/>
      <c r="B357" s="194"/>
      <c r="D357" s="194"/>
      <c r="E357" s="195"/>
      <c r="F357" s="195"/>
      <c r="G357" s="195"/>
      <c r="H357" s="196"/>
      <c r="I357" s="196"/>
      <c r="J357" s="196"/>
      <c r="K357" s="196"/>
    </row>
    <row r="358" spans="1:11" ht="15.75" customHeight="1">
      <c r="A358" s="194"/>
      <c r="B358" s="194"/>
      <c r="D358" s="194"/>
      <c r="E358" s="195"/>
      <c r="F358" s="195"/>
      <c r="G358" s="195"/>
      <c r="H358" s="196"/>
      <c r="I358" s="196"/>
      <c r="J358" s="196"/>
      <c r="K358" s="196"/>
    </row>
    <row r="359" spans="1:11" ht="15.75" customHeight="1">
      <c r="A359" s="194"/>
      <c r="B359" s="194"/>
      <c r="D359" s="194"/>
      <c r="E359" s="195"/>
      <c r="F359" s="195"/>
      <c r="G359" s="195"/>
      <c r="H359" s="196"/>
      <c r="I359" s="196"/>
      <c r="J359" s="196"/>
      <c r="K359" s="196"/>
    </row>
    <row r="360" spans="1:11" ht="15.75" customHeight="1">
      <c r="A360" s="194"/>
      <c r="B360" s="194"/>
      <c r="D360" s="194"/>
      <c r="E360" s="195"/>
      <c r="F360" s="195"/>
      <c r="G360" s="195"/>
      <c r="H360" s="196"/>
      <c r="I360" s="196"/>
      <c r="J360" s="196"/>
      <c r="K360" s="196"/>
    </row>
    <row r="361" spans="1:11" ht="15.75" customHeight="1">
      <c r="A361" s="194"/>
      <c r="B361" s="194"/>
      <c r="D361" s="194"/>
      <c r="E361" s="195"/>
      <c r="F361" s="195"/>
      <c r="G361" s="195"/>
      <c r="H361" s="196"/>
      <c r="I361" s="196"/>
      <c r="J361" s="196"/>
      <c r="K361" s="196"/>
    </row>
    <row r="362" spans="1:11" ht="15.75" customHeight="1">
      <c r="A362" s="194"/>
      <c r="B362" s="194"/>
      <c r="D362" s="194"/>
      <c r="E362" s="195"/>
      <c r="F362" s="195"/>
      <c r="G362" s="195"/>
      <c r="H362" s="196"/>
      <c r="I362" s="196"/>
      <c r="J362" s="196"/>
      <c r="K362" s="196"/>
    </row>
    <row r="363" spans="1:11" ht="15.75" customHeight="1">
      <c r="A363" s="194"/>
      <c r="B363" s="194"/>
      <c r="D363" s="194"/>
      <c r="E363" s="195"/>
      <c r="F363" s="195"/>
      <c r="G363" s="195"/>
      <c r="H363" s="196"/>
      <c r="I363" s="196"/>
      <c r="J363" s="196"/>
      <c r="K363" s="196"/>
    </row>
    <row r="364" spans="1:11" ht="15.75" customHeight="1">
      <c r="A364" s="194"/>
      <c r="B364" s="194"/>
      <c r="D364" s="194"/>
      <c r="E364" s="195"/>
      <c r="F364" s="195"/>
      <c r="G364" s="195"/>
      <c r="H364" s="196"/>
      <c r="I364" s="196"/>
      <c r="J364" s="196"/>
      <c r="K364" s="196"/>
    </row>
    <row r="365" spans="1:11" ht="15.75" customHeight="1">
      <c r="A365" s="194"/>
      <c r="B365" s="194"/>
      <c r="D365" s="194"/>
      <c r="E365" s="195"/>
      <c r="F365" s="195"/>
      <c r="G365" s="195"/>
      <c r="H365" s="196"/>
      <c r="I365" s="196"/>
      <c r="J365" s="196"/>
      <c r="K365" s="196"/>
    </row>
    <row r="366" spans="1:11" ht="15.75" customHeight="1">
      <c r="A366" s="194"/>
      <c r="B366" s="194"/>
      <c r="D366" s="194"/>
      <c r="E366" s="195"/>
      <c r="F366" s="195"/>
      <c r="G366" s="195"/>
      <c r="H366" s="196"/>
      <c r="I366" s="196"/>
      <c r="J366" s="196"/>
      <c r="K366" s="196"/>
    </row>
    <row r="367" spans="1:11" ht="15.75" customHeight="1">
      <c r="A367" s="194"/>
      <c r="B367" s="194"/>
      <c r="D367" s="194"/>
      <c r="E367" s="195"/>
      <c r="F367" s="195"/>
      <c r="G367" s="195"/>
      <c r="H367" s="196"/>
      <c r="I367" s="196"/>
      <c r="J367" s="196"/>
      <c r="K367" s="196"/>
    </row>
    <row r="368" spans="1:11" ht="15.75" customHeight="1">
      <c r="A368" s="194"/>
      <c r="B368" s="194"/>
      <c r="D368" s="194"/>
      <c r="E368" s="195"/>
      <c r="F368" s="195"/>
      <c r="G368" s="195"/>
      <c r="H368" s="196"/>
      <c r="I368" s="196"/>
      <c r="J368" s="196"/>
      <c r="K368" s="196"/>
    </row>
    <row r="369" spans="1:11" ht="15.75" customHeight="1">
      <c r="A369" s="194"/>
      <c r="B369" s="194"/>
      <c r="D369" s="194"/>
      <c r="E369" s="195"/>
      <c r="F369" s="195"/>
      <c r="G369" s="195"/>
      <c r="H369" s="196"/>
      <c r="I369" s="196"/>
      <c r="J369" s="196"/>
      <c r="K369" s="196"/>
    </row>
    <row r="370" spans="1:11" ht="15.75" customHeight="1">
      <c r="A370" s="194"/>
      <c r="B370" s="194"/>
      <c r="D370" s="194"/>
      <c r="E370" s="195"/>
      <c r="F370" s="195"/>
      <c r="G370" s="195"/>
      <c r="H370" s="196"/>
      <c r="I370" s="196"/>
      <c r="J370" s="196"/>
      <c r="K370" s="196"/>
    </row>
    <row r="371" spans="1:11" ht="15.75" customHeight="1">
      <c r="A371" s="194"/>
      <c r="B371" s="194"/>
      <c r="D371" s="194"/>
      <c r="E371" s="195"/>
      <c r="F371" s="195"/>
      <c r="G371" s="195"/>
      <c r="H371" s="196"/>
      <c r="I371" s="196"/>
      <c r="J371" s="196"/>
      <c r="K371" s="196"/>
    </row>
    <row r="372" spans="1:11" ht="15.75" customHeight="1">
      <c r="A372" s="194"/>
      <c r="B372" s="194"/>
      <c r="D372" s="194"/>
      <c r="E372" s="195"/>
      <c r="F372" s="195"/>
      <c r="G372" s="195"/>
      <c r="H372" s="196"/>
      <c r="I372" s="196"/>
      <c r="J372" s="196"/>
      <c r="K372" s="196"/>
    </row>
    <row r="373" spans="1:11" ht="15.75" customHeight="1">
      <c r="A373" s="194"/>
      <c r="B373" s="194"/>
      <c r="D373" s="194"/>
      <c r="E373" s="195"/>
      <c r="F373" s="195"/>
      <c r="G373" s="195"/>
      <c r="H373" s="196"/>
      <c r="I373" s="196"/>
      <c r="J373" s="196"/>
      <c r="K373" s="196"/>
    </row>
    <row r="374" spans="1:11" ht="15.75" customHeight="1">
      <c r="A374" s="194"/>
      <c r="B374" s="194"/>
      <c r="D374" s="194"/>
      <c r="E374" s="195"/>
      <c r="F374" s="195"/>
      <c r="G374" s="195"/>
      <c r="H374" s="196"/>
      <c r="I374" s="196"/>
      <c r="J374" s="196"/>
      <c r="K374" s="196"/>
    </row>
    <row r="375" spans="1:11" ht="15.75" customHeight="1">
      <c r="A375" s="194"/>
      <c r="B375" s="194"/>
      <c r="D375" s="194"/>
      <c r="E375" s="195"/>
      <c r="F375" s="195"/>
      <c r="G375" s="195"/>
      <c r="H375" s="196"/>
      <c r="I375" s="196"/>
      <c r="J375" s="196"/>
      <c r="K375" s="196"/>
    </row>
    <row r="376" spans="1:11" ht="15.75" customHeight="1">
      <c r="A376" s="194"/>
      <c r="B376" s="194"/>
      <c r="D376" s="194"/>
      <c r="E376" s="195"/>
      <c r="F376" s="195"/>
      <c r="G376" s="195"/>
      <c r="H376" s="196"/>
      <c r="I376" s="196"/>
      <c r="J376" s="196"/>
      <c r="K376" s="196"/>
    </row>
    <row r="377" spans="1:11" ht="15.75" customHeight="1">
      <c r="A377" s="194"/>
      <c r="B377" s="194"/>
      <c r="D377" s="194"/>
      <c r="E377" s="195"/>
      <c r="F377" s="195"/>
      <c r="G377" s="195"/>
      <c r="H377" s="196"/>
      <c r="I377" s="196"/>
      <c r="J377" s="196"/>
      <c r="K377" s="196"/>
    </row>
    <row r="378" spans="1:11" ht="15.75" customHeight="1">
      <c r="A378" s="194"/>
      <c r="B378" s="194"/>
      <c r="D378" s="194"/>
      <c r="E378" s="195"/>
      <c r="F378" s="195"/>
      <c r="G378" s="195"/>
      <c r="H378" s="196"/>
      <c r="I378" s="196"/>
      <c r="J378" s="196"/>
      <c r="K378" s="196"/>
    </row>
    <row r="379" spans="1:11" ht="15.75" customHeight="1">
      <c r="A379" s="194"/>
      <c r="B379" s="194"/>
      <c r="D379" s="194"/>
      <c r="E379" s="195"/>
      <c r="F379" s="195"/>
      <c r="G379" s="195"/>
      <c r="H379" s="196"/>
      <c r="I379" s="196"/>
      <c r="J379" s="196"/>
      <c r="K379" s="196"/>
    </row>
    <row r="380" spans="1:11" ht="15.75" customHeight="1">
      <c r="A380" s="194"/>
      <c r="B380" s="194"/>
      <c r="D380" s="194"/>
      <c r="E380" s="195"/>
      <c r="F380" s="195"/>
      <c r="G380" s="195"/>
      <c r="H380" s="196"/>
      <c r="I380" s="196"/>
      <c r="J380" s="196"/>
      <c r="K380" s="196"/>
    </row>
    <row r="381" spans="1:11" ht="15.75" customHeight="1">
      <c r="A381" s="194"/>
      <c r="B381" s="194"/>
      <c r="D381" s="194"/>
      <c r="E381" s="195"/>
      <c r="F381" s="195"/>
      <c r="G381" s="195"/>
      <c r="H381" s="196"/>
      <c r="I381" s="196"/>
      <c r="J381" s="196"/>
      <c r="K381" s="196"/>
    </row>
    <row r="382" spans="1:11" ht="15.75" customHeight="1">
      <c r="A382" s="194"/>
      <c r="B382" s="194"/>
      <c r="D382" s="194"/>
      <c r="E382" s="195"/>
      <c r="F382" s="195"/>
      <c r="G382" s="195"/>
      <c r="H382" s="196"/>
      <c r="I382" s="196"/>
      <c r="J382" s="196"/>
      <c r="K382" s="196"/>
    </row>
    <row r="383" spans="1:11" ht="15.75" customHeight="1">
      <c r="A383" s="194"/>
      <c r="B383" s="194"/>
      <c r="D383" s="194"/>
      <c r="E383" s="195"/>
      <c r="F383" s="195"/>
      <c r="G383" s="195"/>
      <c r="H383" s="196"/>
      <c r="I383" s="196"/>
      <c r="J383" s="196"/>
      <c r="K383" s="196"/>
    </row>
    <row r="384" spans="1:11" ht="15.75" customHeight="1">
      <c r="A384" s="194"/>
      <c r="B384" s="194"/>
      <c r="D384" s="194"/>
      <c r="E384" s="195"/>
      <c r="F384" s="195"/>
      <c r="G384" s="195"/>
      <c r="H384" s="196"/>
      <c r="I384" s="196"/>
      <c r="J384" s="196"/>
      <c r="K384" s="196"/>
    </row>
    <row r="385" spans="1:11" ht="15.75" customHeight="1">
      <c r="A385" s="194"/>
      <c r="B385" s="194"/>
      <c r="D385" s="194"/>
      <c r="E385" s="195"/>
      <c r="F385" s="195"/>
      <c r="G385" s="195"/>
      <c r="H385" s="196"/>
      <c r="I385" s="196"/>
      <c r="J385" s="196"/>
      <c r="K385" s="196"/>
    </row>
    <row r="386" spans="1:11" ht="15.75" customHeight="1">
      <c r="A386" s="194"/>
      <c r="B386" s="194"/>
      <c r="D386" s="194"/>
      <c r="E386" s="195"/>
      <c r="F386" s="195"/>
      <c r="G386" s="195"/>
      <c r="H386" s="196"/>
      <c r="I386" s="196"/>
      <c r="J386" s="196"/>
      <c r="K386" s="196"/>
    </row>
    <row r="387" spans="1:11" ht="15.75" customHeight="1">
      <c r="A387" s="194"/>
      <c r="B387" s="194"/>
      <c r="D387" s="194"/>
      <c r="E387" s="195"/>
      <c r="F387" s="195"/>
      <c r="G387" s="195"/>
      <c r="H387" s="196"/>
      <c r="I387" s="196"/>
      <c r="J387" s="196"/>
      <c r="K387" s="196"/>
    </row>
    <row r="388" spans="1:11" ht="15.75" customHeight="1">
      <c r="A388" s="194"/>
      <c r="B388" s="194"/>
      <c r="D388" s="194"/>
      <c r="E388" s="195"/>
      <c r="F388" s="195"/>
      <c r="G388" s="195"/>
      <c r="H388" s="196"/>
      <c r="I388" s="196"/>
      <c r="J388" s="196"/>
      <c r="K388" s="196"/>
    </row>
    <row r="389" spans="1:11" ht="15.75" customHeight="1">
      <c r="A389" s="194"/>
      <c r="B389" s="194"/>
      <c r="D389" s="194"/>
      <c r="E389" s="195"/>
      <c r="F389" s="195"/>
      <c r="G389" s="195"/>
      <c r="H389" s="196"/>
      <c r="I389" s="196"/>
      <c r="J389" s="196"/>
      <c r="K389" s="196"/>
    </row>
    <row r="390" spans="1:11" ht="15.75" customHeight="1">
      <c r="A390" s="194"/>
      <c r="B390" s="194"/>
      <c r="D390" s="194"/>
      <c r="E390" s="195"/>
      <c r="F390" s="195"/>
      <c r="G390" s="195"/>
      <c r="H390" s="196"/>
      <c r="I390" s="196"/>
      <c r="J390" s="196"/>
      <c r="K390" s="196"/>
    </row>
    <row r="391" spans="1:11" ht="15.75" customHeight="1">
      <c r="A391" s="194"/>
      <c r="B391" s="194"/>
      <c r="D391" s="194"/>
      <c r="E391" s="195"/>
      <c r="F391" s="195"/>
      <c r="G391" s="195"/>
      <c r="H391" s="196"/>
      <c r="I391" s="196"/>
      <c r="J391" s="196"/>
      <c r="K391" s="196"/>
    </row>
    <row r="392" spans="1:11" ht="15.75" customHeight="1">
      <c r="A392" s="194"/>
      <c r="B392" s="194"/>
      <c r="D392" s="194"/>
      <c r="E392" s="195"/>
      <c r="F392" s="195"/>
      <c r="G392" s="195"/>
      <c r="H392" s="196"/>
      <c r="I392" s="196"/>
      <c r="J392" s="196"/>
      <c r="K392" s="196"/>
    </row>
    <row r="393" spans="1:11" ht="15.75" customHeight="1">
      <c r="A393" s="194"/>
      <c r="B393" s="194"/>
      <c r="D393" s="194"/>
      <c r="E393" s="195"/>
      <c r="F393" s="195"/>
      <c r="G393" s="195"/>
      <c r="H393" s="196"/>
      <c r="I393" s="196"/>
      <c r="J393" s="196"/>
      <c r="K393" s="196"/>
    </row>
    <row r="394" spans="1:11" ht="15.75" customHeight="1">
      <c r="A394" s="194"/>
      <c r="B394" s="194"/>
      <c r="D394" s="194"/>
      <c r="E394" s="195"/>
      <c r="F394" s="195"/>
      <c r="G394" s="195"/>
      <c r="H394" s="196"/>
      <c r="I394" s="196"/>
      <c r="J394" s="196"/>
      <c r="K394" s="196"/>
    </row>
    <row r="395" spans="1:11" ht="15.75" customHeight="1">
      <c r="A395" s="194"/>
      <c r="B395" s="194"/>
      <c r="D395" s="194"/>
      <c r="E395" s="195"/>
      <c r="F395" s="195"/>
      <c r="G395" s="195"/>
      <c r="H395" s="196"/>
      <c r="I395" s="196"/>
      <c r="J395" s="196"/>
      <c r="K395" s="196"/>
    </row>
    <row r="396" spans="1:11" ht="15.75" customHeight="1">
      <c r="A396" s="194"/>
      <c r="B396" s="194"/>
      <c r="D396" s="194"/>
      <c r="E396" s="195"/>
      <c r="F396" s="195"/>
      <c r="G396" s="195"/>
      <c r="H396" s="196"/>
      <c r="I396" s="196"/>
      <c r="J396" s="196"/>
      <c r="K396" s="196"/>
    </row>
    <row r="397" spans="1:11" ht="15.75" customHeight="1">
      <c r="A397" s="194"/>
      <c r="B397" s="194"/>
      <c r="D397" s="194"/>
      <c r="E397" s="195"/>
      <c r="F397" s="195"/>
      <c r="G397" s="195"/>
      <c r="H397" s="196"/>
      <c r="I397" s="196"/>
      <c r="J397" s="196"/>
      <c r="K397" s="196"/>
    </row>
    <row r="398" spans="1:11" ht="15.75" customHeight="1">
      <c r="A398" s="194"/>
      <c r="B398" s="194"/>
      <c r="D398" s="194"/>
      <c r="E398" s="195"/>
      <c r="F398" s="195"/>
      <c r="G398" s="195"/>
      <c r="H398" s="196"/>
      <c r="I398" s="196"/>
      <c r="J398" s="196"/>
      <c r="K398" s="196"/>
    </row>
    <row r="399" spans="1:11" ht="15.75" customHeight="1">
      <c r="A399" s="194"/>
      <c r="B399" s="194"/>
      <c r="D399" s="194"/>
      <c r="E399" s="195"/>
      <c r="F399" s="195"/>
      <c r="G399" s="195"/>
      <c r="H399" s="196"/>
      <c r="I399" s="196"/>
      <c r="J399" s="196"/>
      <c r="K399" s="196"/>
    </row>
    <row r="400" spans="1:11" ht="15.75" customHeight="1">
      <c r="A400" s="194"/>
      <c r="B400" s="194"/>
      <c r="D400" s="194"/>
      <c r="E400" s="195"/>
      <c r="F400" s="195"/>
      <c r="G400" s="195"/>
      <c r="H400" s="196"/>
      <c r="I400" s="196"/>
      <c r="J400" s="196"/>
      <c r="K400" s="196"/>
    </row>
    <row r="401" spans="1:11" ht="15.75" customHeight="1">
      <c r="A401" s="194"/>
      <c r="B401" s="194"/>
      <c r="D401" s="194"/>
      <c r="E401" s="195"/>
      <c r="F401" s="195"/>
      <c r="G401" s="195"/>
      <c r="H401" s="196"/>
      <c r="I401" s="196"/>
      <c r="J401" s="196"/>
      <c r="K401" s="196"/>
    </row>
    <row r="402" spans="1:11" ht="15.75" customHeight="1">
      <c r="A402" s="194"/>
      <c r="B402" s="194"/>
      <c r="D402" s="194"/>
      <c r="E402" s="195"/>
      <c r="F402" s="195"/>
      <c r="G402" s="195"/>
      <c r="H402" s="196"/>
      <c r="I402" s="196"/>
      <c r="J402" s="196"/>
      <c r="K402" s="196"/>
    </row>
    <row r="403" spans="1:11" ht="15.75" customHeight="1">
      <c r="A403" s="194"/>
      <c r="B403" s="194"/>
      <c r="D403" s="194"/>
      <c r="E403" s="195"/>
      <c r="F403" s="195"/>
      <c r="G403" s="195"/>
      <c r="H403" s="196"/>
      <c r="I403" s="196"/>
      <c r="J403" s="196"/>
      <c r="K403" s="196"/>
    </row>
    <row r="404" spans="1:11" ht="15.75" customHeight="1">
      <c r="A404" s="194"/>
      <c r="B404" s="194"/>
      <c r="D404" s="194"/>
      <c r="E404" s="195"/>
      <c r="F404" s="195"/>
      <c r="G404" s="195"/>
      <c r="H404" s="196"/>
      <c r="I404" s="196"/>
      <c r="J404" s="196"/>
      <c r="K404" s="196"/>
    </row>
    <row r="405" spans="1:11" ht="15.75" customHeight="1">
      <c r="A405" s="194"/>
      <c r="B405" s="194"/>
      <c r="D405" s="194"/>
      <c r="E405" s="195"/>
      <c r="F405" s="195"/>
      <c r="G405" s="195"/>
      <c r="H405" s="196"/>
      <c r="I405" s="196"/>
      <c r="J405" s="196"/>
      <c r="K405" s="196"/>
    </row>
    <row r="406" spans="1:11" ht="15.75" customHeight="1">
      <c r="A406" s="194"/>
      <c r="B406" s="194"/>
      <c r="D406" s="194"/>
      <c r="E406" s="195"/>
      <c r="F406" s="195"/>
      <c r="G406" s="195"/>
      <c r="H406" s="196"/>
      <c r="I406" s="196"/>
      <c r="J406" s="196"/>
      <c r="K406" s="196"/>
    </row>
    <row r="407" spans="1:11" ht="15.75" customHeight="1">
      <c r="A407" s="194"/>
      <c r="B407" s="194"/>
      <c r="D407" s="194"/>
      <c r="E407" s="195"/>
      <c r="F407" s="195"/>
      <c r="G407" s="195"/>
      <c r="H407" s="196"/>
      <c r="I407" s="196"/>
      <c r="J407" s="196"/>
      <c r="K407" s="196"/>
    </row>
    <row r="408" spans="1:11" ht="15.75" customHeight="1">
      <c r="A408" s="194"/>
      <c r="B408" s="194"/>
      <c r="D408" s="194"/>
      <c r="E408" s="195"/>
      <c r="F408" s="195"/>
      <c r="G408" s="195"/>
      <c r="H408" s="196"/>
      <c r="I408" s="196"/>
      <c r="J408" s="196"/>
      <c r="K408" s="196"/>
    </row>
    <row r="409" spans="1:11" ht="15.75" customHeight="1">
      <c r="A409" s="194"/>
      <c r="B409" s="194"/>
      <c r="D409" s="194"/>
      <c r="E409" s="195"/>
      <c r="F409" s="195"/>
      <c r="G409" s="195"/>
      <c r="H409" s="196"/>
      <c r="I409" s="196"/>
      <c r="J409" s="196"/>
      <c r="K409" s="196"/>
    </row>
    <row r="410" spans="1:11" ht="15.75" customHeight="1">
      <c r="A410" s="194"/>
      <c r="B410" s="194"/>
      <c r="D410" s="194"/>
      <c r="E410" s="195"/>
      <c r="F410" s="195"/>
      <c r="G410" s="195"/>
      <c r="H410" s="196"/>
      <c r="I410" s="196"/>
      <c r="J410" s="196"/>
      <c r="K410" s="196"/>
    </row>
    <row r="411" spans="1:11" ht="15.75" customHeight="1">
      <c r="A411" s="194"/>
      <c r="B411" s="194"/>
      <c r="D411" s="194"/>
      <c r="E411" s="195"/>
      <c r="F411" s="195"/>
      <c r="G411" s="195"/>
      <c r="H411" s="196"/>
      <c r="I411" s="196"/>
      <c r="J411" s="196"/>
      <c r="K411" s="196"/>
    </row>
    <row r="412" spans="1:11" ht="15.75" customHeight="1">
      <c r="A412" s="194"/>
      <c r="B412" s="194"/>
      <c r="D412" s="194"/>
      <c r="E412" s="195"/>
      <c r="F412" s="195"/>
      <c r="G412" s="195"/>
      <c r="H412" s="196"/>
      <c r="I412" s="196"/>
      <c r="J412" s="196"/>
      <c r="K412" s="196"/>
    </row>
    <row r="413" spans="1:11" ht="15.75" customHeight="1">
      <c r="A413" s="194"/>
      <c r="B413" s="194"/>
      <c r="D413" s="194"/>
      <c r="E413" s="195"/>
      <c r="F413" s="195"/>
      <c r="G413" s="195"/>
      <c r="H413" s="196"/>
      <c r="I413" s="196"/>
      <c r="J413" s="196"/>
      <c r="K413" s="196"/>
    </row>
    <row r="414" spans="1:11" ht="15.75" customHeight="1">
      <c r="A414" s="194"/>
      <c r="B414" s="194"/>
      <c r="D414" s="194"/>
      <c r="E414" s="195"/>
      <c r="F414" s="195"/>
      <c r="G414" s="195"/>
      <c r="H414" s="196"/>
      <c r="I414" s="196"/>
      <c r="J414" s="196"/>
      <c r="K414" s="196"/>
    </row>
    <row r="415" spans="1:11" ht="15.75" customHeight="1">
      <c r="A415" s="194"/>
      <c r="B415" s="194"/>
      <c r="D415" s="194"/>
      <c r="E415" s="195"/>
      <c r="F415" s="195"/>
      <c r="G415" s="195"/>
      <c r="H415" s="196"/>
      <c r="I415" s="196"/>
      <c r="J415" s="196"/>
      <c r="K415" s="196"/>
    </row>
    <row r="416" spans="1:11" ht="15.75" customHeight="1">
      <c r="A416" s="194"/>
      <c r="B416" s="194"/>
      <c r="D416" s="194"/>
      <c r="E416" s="195"/>
      <c r="F416" s="195"/>
      <c r="G416" s="195"/>
      <c r="H416" s="196"/>
      <c r="I416" s="196"/>
      <c r="J416" s="196"/>
      <c r="K416" s="196"/>
    </row>
    <row r="417" spans="1:11" ht="15.75" customHeight="1">
      <c r="A417" s="194"/>
      <c r="B417" s="194"/>
      <c r="D417" s="194"/>
      <c r="E417" s="195"/>
      <c r="F417" s="195"/>
      <c r="G417" s="195"/>
      <c r="H417" s="196"/>
      <c r="I417" s="196"/>
      <c r="J417" s="196"/>
      <c r="K417" s="196"/>
    </row>
    <row r="418" spans="1:11" ht="15.75" customHeight="1">
      <c r="A418" s="194"/>
      <c r="B418" s="194"/>
      <c r="D418" s="194"/>
      <c r="E418" s="195"/>
      <c r="F418" s="195"/>
      <c r="G418" s="195"/>
      <c r="H418" s="196"/>
      <c r="I418" s="196"/>
      <c r="J418" s="196"/>
      <c r="K418" s="196"/>
    </row>
    <row r="419" spans="1:11" ht="15.75" customHeight="1">
      <c r="A419" s="194"/>
      <c r="B419" s="194"/>
      <c r="D419" s="194"/>
      <c r="E419" s="195"/>
      <c r="F419" s="195"/>
      <c r="G419" s="195"/>
      <c r="H419" s="196"/>
      <c r="I419" s="196"/>
      <c r="J419" s="196"/>
      <c r="K419" s="196"/>
    </row>
    <row r="420" spans="1:11" ht="15.75" customHeight="1">
      <c r="A420" s="194"/>
      <c r="B420" s="194"/>
      <c r="D420" s="194"/>
      <c r="E420" s="195"/>
      <c r="F420" s="195"/>
      <c r="G420" s="195"/>
      <c r="H420" s="196"/>
      <c r="I420" s="196"/>
      <c r="J420" s="196"/>
      <c r="K420" s="196"/>
    </row>
    <row r="421" spans="1:11" ht="15.75" customHeight="1">
      <c r="A421" s="194"/>
      <c r="B421" s="194"/>
      <c r="D421" s="194"/>
      <c r="E421" s="195"/>
      <c r="F421" s="195"/>
      <c r="G421" s="195"/>
      <c r="H421" s="196"/>
      <c r="I421" s="196"/>
      <c r="J421" s="196"/>
      <c r="K421" s="196"/>
    </row>
    <row r="422" spans="1:11" ht="15.75" customHeight="1">
      <c r="A422" s="194"/>
      <c r="B422" s="194"/>
      <c r="D422" s="194"/>
      <c r="E422" s="195"/>
      <c r="F422" s="195"/>
      <c r="G422" s="195"/>
      <c r="H422" s="196"/>
      <c r="I422" s="196"/>
      <c r="J422" s="196"/>
      <c r="K422" s="196"/>
    </row>
    <row r="423" spans="1:11" ht="15.75" customHeight="1">
      <c r="A423" s="194"/>
      <c r="B423" s="194"/>
      <c r="D423" s="194"/>
      <c r="E423" s="195"/>
      <c r="F423" s="195"/>
      <c r="G423" s="195"/>
      <c r="H423" s="196"/>
      <c r="I423" s="196"/>
      <c r="J423" s="196"/>
      <c r="K423" s="196"/>
    </row>
    <row r="424" spans="1:11" ht="15.75" customHeight="1">
      <c r="A424" s="194"/>
      <c r="B424" s="194"/>
      <c r="D424" s="194"/>
      <c r="E424" s="195"/>
      <c r="F424" s="195"/>
      <c r="G424" s="195"/>
      <c r="H424" s="196"/>
      <c r="I424" s="196"/>
      <c r="J424" s="196"/>
      <c r="K424" s="196"/>
    </row>
    <row r="425" spans="1:11" ht="15.75" customHeight="1">
      <c r="A425" s="194"/>
      <c r="B425" s="194"/>
      <c r="D425" s="194"/>
      <c r="E425" s="195"/>
      <c r="F425" s="195"/>
      <c r="G425" s="195"/>
      <c r="H425" s="196"/>
      <c r="I425" s="196"/>
      <c r="J425" s="196"/>
      <c r="K425" s="196"/>
    </row>
    <row r="426" spans="1:11" ht="15.75" customHeight="1">
      <c r="A426" s="194"/>
      <c r="B426" s="194"/>
      <c r="D426" s="194"/>
      <c r="E426" s="195"/>
      <c r="F426" s="195"/>
      <c r="G426" s="195"/>
      <c r="H426" s="196"/>
      <c r="I426" s="196"/>
      <c r="J426" s="196"/>
      <c r="K426" s="196"/>
    </row>
    <row r="427" spans="1:11" ht="15.75" customHeight="1">
      <c r="A427" s="194"/>
      <c r="B427" s="194"/>
      <c r="D427" s="194"/>
      <c r="E427" s="195"/>
      <c r="F427" s="195"/>
      <c r="G427" s="195"/>
      <c r="H427" s="196"/>
      <c r="I427" s="196"/>
      <c r="J427" s="196"/>
      <c r="K427" s="196"/>
    </row>
    <row r="428" spans="1:11" ht="15.75" customHeight="1">
      <c r="A428" s="194"/>
      <c r="B428" s="194"/>
      <c r="D428" s="194"/>
      <c r="E428" s="195"/>
      <c r="F428" s="195"/>
      <c r="G428" s="195"/>
      <c r="H428" s="196"/>
      <c r="I428" s="196"/>
      <c r="J428" s="196"/>
      <c r="K428" s="196"/>
    </row>
    <row r="429" spans="1:11" ht="15.75" customHeight="1">
      <c r="A429" s="194"/>
      <c r="B429" s="194"/>
      <c r="D429" s="194"/>
      <c r="E429" s="195"/>
      <c r="F429" s="195"/>
      <c r="G429" s="195"/>
      <c r="H429" s="196"/>
      <c r="I429" s="196"/>
      <c r="J429" s="196"/>
      <c r="K429" s="196"/>
    </row>
    <row r="430" spans="1:11" ht="15.75" customHeight="1">
      <c r="A430" s="194"/>
      <c r="B430" s="194"/>
      <c r="D430" s="194"/>
      <c r="E430" s="195"/>
      <c r="F430" s="195"/>
      <c r="G430" s="195"/>
      <c r="H430" s="196"/>
      <c r="I430" s="196"/>
      <c r="J430" s="196"/>
      <c r="K430" s="196"/>
    </row>
    <row r="431" spans="1:11" ht="15.75" customHeight="1">
      <c r="A431" s="194"/>
      <c r="B431" s="194"/>
      <c r="D431" s="194"/>
      <c r="E431" s="195"/>
      <c r="F431" s="195"/>
      <c r="G431" s="195"/>
      <c r="H431" s="196"/>
      <c r="I431" s="196"/>
      <c r="J431" s="196"/>
      <c r="K431" s="196"/>
    </row>
    <row r="432" spans="1:11" ht="15.75" customHeight="1">
      <c r="A432" s="194"/>
      <c r="B432" s="194"/>
      <c r="D432" s="194"/>
      <c r="E432" s="195"/>
      <c r="F432" s="195"/>
      <c r="G432" s="195"/>
      <c r="H432" s="196"/>
      <c r="I432" s="196"/>
      <c r="J432" s="196"/>
      <c r="K432" s="196"/>
    </row>
    <row r="433" spans="1:11" ht="15.75" customHeight="1">
      <c r="A433" s="194"/>
      <c r="B433" s="194"/>
      <c r="D433" s="194"/>
      <c r="E433" s="195"/>
      <c r="F433" s="195"/>
      <c r="G433" s="195"/>
      <c r="H433" s="196"/>
      <c r="I433" s="196"/>
      <c r="J433" s="196"/>
      <c r="K433" s="196"/>
    </row>
    <row r="434" spans="1:11" ht="15.75" customHeight="1">
      <c r="A434" s="194"/>
      <c r="B434" s="194"/>
      <c r="D434" s="194"/>
      <c r="E434" s="195"/>
      <c r="F434" s="195"/>
      <c r="G434" s="195"/>
      <c r="H434" s="196"/>
      <c r="I434" s="196"/>
      <c r="J434" s="196"/>
      <c r="K434" s="196"/>
    </row>
    <row r="435" spans="1:11" ht="15.75" customHeight="1">
      <c r="A435" s="194"/>
      <c r="B435" s="194"/>
      <c r="D435" s="194"/>
      <c r="E435" s="195"/>
      <c r="F435" s="195"/>
      <c r="G435" s="195"/>
      <c r="H435" s="196"/>
      <c r="I435" s="196"/>
      <c r="J435" s="196"/>
      <c r="K435" s="196"/>
    </row>
    <row r="436" spans="1:11" ht="15.75" customHeight="1">
      <c r="A436" s="194"/>
      <c r="B436" s="194"/>
      <c r="D436" s="194"/>
      <c r="E436" s="195"/>
      <c r="F436" s="195"/>
      <c r="G436" s="195"/>
      <c r="H436" s="196"/>
      <c r="I436" s="196"/>
      <c r="J436" s="196"/>
      <c r="K436" s="196"/>
    </row>
    <row r="437" spans="1:11" ht="15.75" customHeight="1">
      <c r="A437" s="194"/>
      <c r="B437" s="194"/>
      <c r="D437" s="194"/>
      <c r="E437" s="195"/>
      <c r="F437" s="195"/>
      <c r="G437" s="195"/>
      <c r="H437" s="196"/>
      <c r="I437" s="196"/>
      <c r="J437" s="196"/>
      <c r="K437" s="196"/>
    </row>
    <row r="438" spans="1:11" ht="15.75" customHeight="1">
      <c r="A438" s="194"/>
      <c r="B438" s="194"/>
      <c r="D438" s="194"/>
      <c r="E438" s="195"/>
      <c r="F438" s="195"/>
      <c r="G438" s="195"/>
      <c r="H438" s="196"/>
      <c r="I438" s="196"/>
      <c r="J438" s="196"/>
      <c r="K438" s="196"/>
    </row>
    <row r="439" spans="1:11" ht="15.75" customHeight="1">
      <c r="A439" s="194"/>
      <c r="B439" s="194"/>
      <c r="D439" s="194"/>
      <c r="E439" s="195"/>
      <c r="F439" s="195"/>
      <c r="G439" s="195"/>
      <c r="H439" s="196"/>
      <c r="I439" s="196"/>
      <c r="J439" s="196"/>
      <c r="K439" s="196"/>
    </row>
    <row r="440" spans="1:11" ht="15.75" customHeight="1">
      <c r="A440" s="194"/>
      <c r="B440" s="194"/>
      <c r="D440" s="194"/>
      <c r="E440" s="195"/>
      <c r="F440" s="195"/>
      <c r="G440" s="195"/>
      <c r="H440" s="196"/>
      <c r="I440" s="196"/>
      <c r="J440" s="196"/>
      <c r="K440" s="196"/>
    </row>
    <row r="441" spans="1:11" ht="15.75" customHeight="1">
      <c r="A441" s="194"/>
      <c r="B441" s="194"/>
      <c r="D441" s="194"/>
      <c r="E441" s="195"/>
      <c r="F441" s="195"/>
      <c r="G441" s="195"/>
      <c r="H441" s="196"/>
      <c r="I441" s="196"/>
      <c r="J441" s="196"/>
      <c r="K441" s="196"/>
    </row>
    <row r="442" spans="1:11" ht="15.75" customHeight="1">
      <c r="A442" s="194"/>
      <c r="B442" s="194"/>
      <c r="D442" s="194"/>
      <c r="E442" s="195"/>
      <c r="F442" s="195"/>
      <c r="G442" s="195"/>
      <c r="H442" s="196"/>
      <c r="I442" s="196"/>
      <c r="J442" s="196"/>
      <c r="K442" s="196"/>
    </row>
    <row r="443" spans="1:11" ht="15.75" customHeight="1">
      <c r="A443" s="194"/>
      <c r="B443" s="194"/>
      <c r="D443" s="194"/>
      <c r="E443" s="195"/>
      <c r="F443" s="195"/>
      <c r="G443" s="195"/>
      <c r="H443" s="196"/>
      <c r="I443" s="196"/>
      <c r="J443" s="196"/>
      <c r="K443" s="196"/>
    </row>
    <row r="444" spans="1:11" ht="15.75" customHeight="1">
      <c r="A444" s="194"/>
      <c r="B444" s="194"/>
      <c r="D444" s="194"/>
      <c r="E444" s="195"/>
      <c r="F444" s="195"/>
      <c r="G444" s="195"/>
      <c r="H444" s="196"/>
      <c r="I444" s="196"/>
      <c r="J444" s="196"/>
      <c r="K444" s="196"/>
    </row>
    <row r="445" spans="1:11" ht="15.75" customHeight="1">
      <c r="A445" s="194"/>
      <c r="B445" s="194"/>
      <c r="D445" s="194"/>
      <c r="E445" s="195"/>
      <c r="F445" s="195"/>
      <c r="G445" s="195"/>
      <c r="H445" s="196"/>
      <c r="I445" s="196"/>
      <c r="J445" s="196"/>
      <c r="K445" s="196"/>
    </row>
    <row r="446" spans="1:11" ht="15.75" customHeight="1">
      <c r="A446" s="194"/>
      <c r="B446" s="194"/>
      <c r="D446" s="194"/>
      <c r="E446" s="195"/>
      <c r="F446" s="195"/>
      <c r="G446" s="195"/>
      <c r="H446" s="196"/>
      <c r="I446" s="196"/>
      <c r="J446" s="196"/>
      <c r="K446" s="196"/>
    </row>
    <row r="447" spans="1:11" ht="15.75" customHeight="1">
      <c r="A447" s="194"/>
      <c r="B447" s="194"/>
      <c r="D447" s="194"/>
      <c r="E447" s="195"/>
      <c r="F447" s="195"/>
      <c r="G447" s="195"/>
      <c r="H447" s="196"/>
      <c r="I447" s="196"/>
      <c r="J447" s="196"/>
      <c r="K447" s="196"/>
    </row>
    <row r="448" spans="1:11" ht="15.75" customHeight="1">
      <c r="A448" s="194"/>
      <c r="B448" s="194"/>
      <c r="D448" s="194"/>
      <c r="E448" s="195"/>
      <c r="F448" s="195"/>
      <c r="G448" s="195"/>
      <c r="H448" s="196"/>
      <c r="I448" s="196"/>
      <c r="J448" s="196"/>
      <c r="K448" s="196"/>
    </row>
    <row r="449" spans="1:11" ht="15.75" customHeight="1">
      <c r="A449" s="194"/>
      <c r="B449" s="194"/>
      <c r="D449" s="194"/>
      <c r="E449" s="195"/>
      <c r="F449" s="195"/>
      <c r="G449" s="195"/>
      <c r="H449" s="196"/>
      <c r="I449" s="196"/>
      <c r="J449" s="196"/>
      <c r="K449" s="196"/>
    </row>
    <row r="450" spans="1:11" ht="15.75" customHeight="1">
      <c r="A450" s="194"/>
      <c r="B450" s="194"/>
      <c r="D450" s="194"/>
      <c r="E450" s="195"/>
      <c r="F450" s="195"/>
      <c r="G450" s="195"/>
      <c r="H450" s="196"/>
      <c r="I450" s="196"/>
      <c r="J450" s="196"/>
      <c r="K450" s="196"/>
    </row>
    <row r="451" spans="1:11" ht="15.75" customHeight="1">
      <c r="A451" s="194"/>
      <c r="B451" s="194"/>
      <c r="D451" s="194"/>
      <c r="E451" s="195"/>
      <c r="F451" s="195"/>
      <c r="G451" s="195"/>
      <c r="H451" s="196"/>
      <c r="I451" s="196"/>
      <c r="J451" s="196"/>
      <c r="K451" s="196"/>
    </row>
    <row r="452" spans="1:11" ht="15.75" customHeight="1">
      <c r="A452" s="194"/>
      <c r="B452" s="194"/>
      <c r="D452" s="194"/>
      <c r="E452" s="195"/>
      <c r="F452" s="195"/>
      <c r="G452" s="195"/>
      <c r="H452" s="196"/>
      <c r="I452" s="196"/>
      <c r="J452" s="196"/>
      <c r="K452" s="196"/>
    </row>
    <row r="453" spans="1:11" ht="15.75" customHeight="1">
      <c r="A453" s="194"/>
      <c r="B453" s="194"/>
      <c r="D453" s="194"/>
      <c r="E453" s="195"/>
      <c r="F453" s="195"/>
      <c r="G453" s="195"/>
      <c r="H453" s="196"/>
      <c r="I453" s="196"/>
      <c r="J453" s="196"/>
      <c r="K453" s="196"/>
    </row>
    <row r="454" spans="1:11" ht="15.75" customHeight="1">
      <c r="A454" s="194"/>
      <c r="B454" s="194"/>
      <c r="D454" s="194"/>
      <c r="E454" s="195"/>
      <c r="F454" s="195"/>
      <c r="G454" s="195"/>
      <c r="H454" s="196"/>
      <c r="I454" s="196"/>
      <c r="J454" s="196"/>
      <c r="K454" s="196"/>
    </row>
    <row r="455" spans="1:11" ht="15.75" customHeight="1">
      <c r="A455" s="194"/>
      <c r="B455" s="194"/>
      <c r="D455" s="194"/>
      <c r="E455" s="195"/>
      <c r="F455" s="195"/>
      <c r="G455" s="195"/>
      <c r="H455" s="196"/>
      <c r="I455" s="196"/>
      <c r="J455" s="196"/>
      <c r="K455" s="196"/>
    </row>
    <row r="456" spans="1:11" ht="15.75" customHeight="1">
      <c r="A456" s="194"/>
      <c r="B456" s="194"/>
      <c r="D456" s="194"/>
      <c r="E456" s="195"/>
      <c r="F456" s="195"/>
      <c r="G456" s="195"/>
      <c r="H456" s="196"/>
      <c r="I456" s="196"/>
      <c r="J456" s="196"/>
      <c r="K456" s="196"/>
    </row>
    <row r="457" spans="1:11" ht="15.75" customHeight="1">
      <c r="A457" s="194"/>
      <c r="B457" s="194"/>
      <c r="D457" s="194"/>
      <c r="E457" s="195"/>
      <c r="F457" s="195"/>
      <c r="G457" s="195"/>
      <c r="H457" s="196"/>
      <c r="I457" s="196"/>
      <c r="J457" s="196"/>
      <c r="K457" s="196"/>
    </row>
    <row r="458" spans="1:11" ht="15.75" customHeight="1">
      <c r="A458" s="194"/>
      <c r="B458" s="194"/>
      <c r="D458" s="194"/>
      <c r="E458" s="195"/>
      <c r="F458" s="195"/>
      <c r="G458" s="195"/>
      <c r="H458" s="196"/>
      <c r="I458" s="196"/>
      <c r="J458" s="196"/>
      <c r="K458" s="196"/>
    </row>
    <row r="459" spans="1:11" ht="15.75" customHeight="1">
      <c r="A459" s="194"/>
      <c r="B459" s="194"/>
      <c r="D459" s="194"/>
      <c r="E459" s="195"/>
      <c r="F459" s="195"/>
      <c r="G459" s="195"/>
      <c r="H459" s="196"/>
      <c r="I459" s="196"/>
      <c r="J459" s="196"/>
      <c r="K459" s="196"/>
    </row>
    <row r="460" spans="1:11" ht="15.75" customHeight="1">
      <c r="A460" s="194"/>
      <c r="B460" s="194"/>
      <c r="D460" s="194"/>
      <c r="E460" s="195"/>
      <c r="F460" s="195"/>
      <c r="G460" s="195"/>
      <c r="H460" s="196"/>
      <c r="I460" s="196"/>
      <c r="J460" s="196"/>
      <c r="K460" s="196"/>
    </row>
    <row r="461" spans="1:11" ht="15.75" customHeight="1">
      <c r="A461" s="194"/>
      <c r="B461" s="194"/>
      <c r="D461" s="194"/>
      <c r="E461" s="195"/>
      <c r="F461" s="195"/>
      <c r="G461" s="195"/>
      <c r="H461" s="196"/>
      <c r="I461" s="196"/>
      <c r="J461" s="196"/>
      <c r="K461" s="196"/>
    </row>
    <row r="462" spans="1:11" ht="15.75" customHeight="1">
      <c r="A462" s="194"/>
      <c r="B462" s="194"/>
      <c r="D462" s="194"/>
      <c r="E462" s="195"/>
      <c r="F462" s="195"/>
      <c r="G462" s="195"/>
      <c r="H462" s="196"/>
      <c r="I462" s="196"/>
      <c r="J462" s="196"/>
      <c r="K462" s="196"/>
    </row>
    <row r="463" spans="1:11" ht="15.75" customHeight="1">
      <c r="A463" s="194"/>
      <c r="B463" s="194"/>
      <c r="D463" s="194"/>
      <c r="E463" s="195"/>
      <c r="F463" s="195"/>
      <c r="G463" s="195"/>
      <c r="H463" s="196"/>
      <c r="I463" s="196"/>
      <c r="J463" s="196"/>
      <c r="K463" s="196"/>
    </row>
    <row r="464" spans="1:11" ht="15.75" customHeight="1">
      <c r="A464" s="194"/>
      <c r="B464" s="194"/>
      <c r="D464" s="194"/>
      <c r="E464" s="195"/>
      <c r="F464" s="195"/>
      <c r="G464" s="195"/>
      <c r="H464" s="196"/>
      <c r="I464" s="196"/>
      <c r="J464" s="196"/>
      <c r="K464" s="196"/>
    </row>
    <row r="465" spans="1:11" ht="15.75" customHeight="1">
      <c r="A465" s="194"/>
      <c r="B465" s="194"/>
      <c r="D465" s="194"/>
      <c r="E465" s="195"/>
      <c r="F465" s="195"/>
      <c r="G465" s="195"/>
      <c r="H465" s="196"/>
      <c r="I465" s="196"/>
      <c r="J465" s="196"/>
      <c r="K465" s="196"/>
    </row>
    <row r="466" spans="1:11" ht="15.75" customHeight="1">
      <c r="A466" s="194"/>
      <c r="B466" s="194"/>
      <c r="D466" s="194"/>
      <c r="E466" s="195"/>
      <c r="F466" s="195"/>
      <c r="G466" s="195"/>
      <c r="H466" s="196"/>
      <c r="I466" s="196"/>
      <c r="J466" s="196"/>
      <c r="K466" s="196"/>
    </row>
    <row r="467" spans="1:11" ht="15.75" customHeight="1">
      <c r="A467" s="194"/>
      <c r="B467" s="194"/>
      <c r="D467" s="194"/>
      <c r="E467" s="195"/>
      <c r="F467" s="195"/>
      <c r="G467" s="195"/>
      <c r="H467" s="196"/>
      <c r="I467" s="196"/>
      <c r="J467" s="196"/>
      <c r="K467" s="196"/>
    </row>
    <row r="468" spans="1:11" ht="15.75" customHeight="1">
      <c r="A468" s="194"/>
      <c r="B468" s="194"/>
      <c r="D468" s="194"/>
      <c r="E468" s="195"/>
      <c r="F468" s="195"/>
      <c r="G468" s="195"/>
      <c r="H468" s="196"/>
      <c r="I468" s="196"/>
      <c r="J468" s="196"/>
      <c r="K468" s="196"/>
    </row>
    <row r="469" spans="1:11" ht="15.75" customHeight="1">
      <c r="A469" s="194"/>
      <c r="B469" s="194"/>
      <c r="D469" s="194"/>
      <c r="E469" s="195"/>
      <c r="F469" s="195"/>
      <c r="G469" s="195"/>
      <c r="H469" s="196"/>
      <c r="I469" s="196"/>
      <c r="J469" s="196"/>
      <c r="K469" s="196"/>
    </row>
    <row r="470" spans="1:11" ht="15.75" customHeight="1">
      <c r="A470" s="194"/>
      <c r="B470" s="194"/>
      <c r="D470" s="194"/>
      <c r="E470" s="195"/>
      <c r="F470" s="195"/>
      <c r="G470" s="195"/>
      <c r="H470" s="196"/>
      <c r="I470" s="196"/>
      <c r="J470" s="196"/>
      <c r="K470" s="196"/>
    </row>
    <row r="471" spans="1:11" ht="15.75" customHeight="1">
      <c r="A471" s="194"/>
      <c r="B471" s="194"/>
      <c r="D471" s="194"/>
      <c r="E471" s="195"/>
      <c r="F471" s="195"/>
      <c r="G471" s="195"/>
      <c r="H471" s="196"/>
      <c r="I471" s="196"/>
      <c r="J471" s="196"/>
      <c r="K471" s="196"/>
    </row>
    <row r="472" spans="1:11" ht="15.75" customHeight="1">
      <c r="A472" s="194"/>
      <c r="B472" s="194"/>
      <c r="D472" s="194"/>
      <c r="E472" s="195"/>
      <c r="F472" s="195"/>
      <c r="G472" s="195"/>
      <c r="H472" s="196"/>
      <c r="I472" s="196"/>
      <c r="J472" s="196"/>
      <c r="K472" s="196"/>
    </row>
    <row r="473" spans="1:11" ht="15.75" customHeight="1">
      <c r="A473" s="194"/>
      <c r="B473" s="194"/>
      <c r="D473" s="194"/>
      <c r="E473" s="195"/>
      <c r="F473" s="195"/>
      <c r="G473" s="195"/>
      <c r="H473" s="196"/>
      <c r="I473" s="196"/>
      <c r="J473" s="196"/>
      <c r="K473" s="196"/>
    </row>
    <row r="474" spans="1:11" ht="15.75" customHeight="1">
      <c r="A474" s="194"/>
      <c r="B474" s="194"/>
      <c r="D474" s="194"/>
      <c r="E474" s="195"/>
      <c r="F474" s="195"/>
      <c r="G474" s="195"/>
      <c r="H474" s="196"/>
      <c r="I474" s="196"/>
      <c r="J474" s="196"/>
      <c r="K474" s="196"/>
    </row>
    <row r="475" spans="1:11" ht="15.75" customHeight="1">
      <c r="A475" s="194"/>
      <c r="B475" s="194"/>
      <c r="D475" s="194"/>
      <c r="E475" s="195"/>
      <c r="F475" s="195"/>
      <c r="G475" s="195"/>
      <c r="H475" s="196"/>
      <c r="I475" s="196"/>
      <c r="J475" s="196"/>
      <c r="K475" s="196"/>
    </row>
    <row r="476" spans="1:11" ht="15.75" customHeight="1">
      <c r="A476" s="194"/>
      <c r="B476" s="194"/>
      <c r="D476" s="194"/>
      <c r="E476" s="195"/>
      <c r="F476" s="195"/>
      <c r="G476" s="195"/>
      <c r="H476" s="196"/>
      <c r="I476" s="196"/>
      <c r="J476" s="196"/>
      <c r="K476" s="196"/>
    </row>
    <row r="477" spans="1:11" ht="15.75" customHeight="1">
      <c r="A477" s="194"/>
      <c r="B477" s="194"/>
      <c r="D477" s="194"/>
      <c r="E477" s="195"/>
      <c r="F477" s="195"/>
      <c r="G477" s="195"/>
      <c r="H477" s="196"/>
      <c r="I477" s="196"/>
      <c r="J477" s="196"/>
      <c r="K477" s="196"/>
    </row>
    <row r="478" spans="1:11" ht="15.75" customHeight="1">
      <c r="A478" s="194"/>
      <c r="B478" s="194"/>
      <c r="D478" s="194"/>
      <c r="E478" s="195"/>
      <c r="F478" s="195"/>
      <c r="G478" s="195"/>
      <c r="H478" s="196"/>
      <c r="I478" s="196"/>
      <c r="J478" s="196"/>
      <c r="K478" s="196"/>
    </row>
    <row r="479" spans="1:11" ht="15.75" customHeight="1">
      <c r="A479" s="194"/>
      <c r="B479" s="194"/>
      <c r="D479" s="194"/>
      <c r="E479" s="195"/>
      <c r="F479" s="195"/>
      <c r="G479" s="195"/>
      <c r="H479" s="196"/>
      <c r="I479" s="196"/>
      <c r="J479" s="196"/>
      <c r="K479" s="196"/>
    </row>
    <row r="480" spans="1:11" ht="15.75" customHeight="1">
      <c r="A480" s="194"/>
      <c r="B480" s="194"/>
      <c r="D480" s="194"/>
      <c r="E480" s="195"/>
      <c r="F480" s="195"/>
      <c r="G480" s="195"/>
      <c r="H480" s="196"/>
      <c r="I480" s="196"/>
      <c r="J480" s="196"/>
      <c r="K480" s="196"/>
    </row>
    <row r="481" spans="1:11" ht="15.75" customHeight="1">
      <c r="A481" s="194"/>
      <c r="B481" s="194"/>
      <c r="D481" s="194"/>
      <c r="E481" s="195"/>
      <c r="F481" s="195"/>
      <c r="G481" s="195"/>
      <c r="H481" s="196"/>
      <c r="I481" s="196"/>
      <c r="J481" s="196"/>
      <c r="K481" s="196"/>
    </row>
    <row r="482" spans="1:11" ht="15.75" customHeight="1">
      <c r="A482" s="194"/>
      <c r="B482" s="194"/>
      <c r="D482" s="194"/>
      <c r="E482" s="195"/>
      <c r="F482" s="195"/>
      <c r="G482" s="195"/>
      <c r="H482" s="196"/>
      <c r="I482" s="196"/>
      <c r="J482" s="196"/>
      <c r="K482" s="196"/>
    </row>
    <row r="483" spans="1:11" ht="15.75" customHeight="1">
      <c r="A483" s="194"/>
      <c r="B483" s="194"/>
      <c r="D483" s="194"/>
      <c r="E483" s="195"/>
      <c r="F483" s="195"/>
      <c r="G483" s="195"/>
      <c r="H483" s="196"/>
      <c r="I483" s="196"/>
      <c r="J483" s="196"/>
      <c r="K483" s="196"/>
    </row>
    <row r="484" spans="1:11" ht="15.75" customHeight="1">
      <c r="A484" s="194"/>
      <c r="B484" s="194"/>
      <c r="D484" s="194"/>
      <c r="E484" s="195"/>
      <c r="F484" s="195"/>
      <c r="G484" s="195"/>
      <c r="H484" s="196"/>
      <c r="I484" s="196"/>
      <c r="J484" s="196"/>
      <c r="K484" s="196"/>
    </row>
    <row r="485" spans="1:11" ht="15.75" customHeight="1">
      <c r="A485" s="194"/>
      <c r="B485" s="194"/>
      <c r="D485" s="194"/>
      <c r="E485" s="195"/>
      <c r="F485" s="195"/>
      <c r="G485" s="195"/>
      <c r="H485" s="196"/>
      <c r="I485" s="196"/>
      <c r="J485" s="196"/>
      <c r="K485" s="196"/>
    </row>
    <row r="486" spans="1:11" ht="15.75" customHeight="1">
      <c r="A486" s="194"/>
      <c r="B486" s="194"/>
      <c r="D486" s="194"/>
      <c r="E486" s="195"/>
      <c r="F486" s="195"/>
      <c r="G486" s="195"/>
      <c r="H486" s="196"/>
      <c r="I486" s="196"/>
      <c r="J486" s="196"/>
      <c r="K486" s="196"/>
    </row>
    <row r="487" spans="1:11" ht="15.75" customHeight="1">
      <c r="A487" s="194"/>
      <c r="B487" s="194"/>
      <c r="D487" s="194"/>
      <c r="E487" s="195"/>
      <c r="F487" s="195"/>
      <c r="G487" s="195"/>
      <c r="H487" s="196"/>
      <c r="I487" s="196"/>
      <c r="J487" s="196"/>
      <c r="K487" s="196"/>
    </row>
    <row r="488" spans="1:11" ht="15.75" customHeight="1">
      <c r="A488" s="194"/>
      <c r="B488" s="194"/>
      <c r="D488" s="194"/>
      <c r="E488" s="195"/>
      <c r="F488" s="195"/>
      <c r="G488" s="195"/>
      <c r="H488" s="196"/>
      <c r="I488" s="196"/>
      <c r="J488" s="196"/>
      <c r="K488" s="196"/>
    </row>
    <row r="489" spans="1:11" ht="15.75" customHeight="1">
      <c r="A489" s="194"/>
      <c r="B489" s="194"/>
      <c r="D489" s="194"/>
      <c r="E489" s="195"/>
      <c r="F489" s="195"/>
      <c r="G489" s="195"/>
      <c r="H489" s="196"/>
      <c r="I489" s="196"/>
      <c r="J489" s="196"/>
      <c r="K489" s="196"/>
    </row>
    <row r="490" spans="1:11" ht="15.75" customHeight="1">
      <c r="A490" s="194"/>
      <c r="B490" s="194"/>
      <c r="D490" s="194"/>
      <c r="E490" s="195"/>
      <c r="F490" s="195"/>
      <c r="G490" s="195"/>
      <c r="H490" s="196"/>
      <c r="I490" s="196"/>
      <c r="J490" s="196"/>
      <c r="K490" s="196"/>
    </row>
    <row r="491" spans="1:11" ht="15.75" customHeight="1">
      <c r="A491" s="194"/>
      <c r="B491" s="194"/>
      <c r="D491" s="194"/>
      <c r="E491" s="195"/>
      <c r="F491" s="195"/>
      <c r="G491" s="195"/>
      <c r="H491" s="196"/>
      <c r="I491" s="196"/>
      <c r="J491" s="196"/>
      <c r="K491" s="196"/>
    </row>
    <row r="492" spans="1:11" ht="15.75" customHeight="1">
      <c r="A492" s="194"/>
      <c r="B492" s="194"/>
      <c r="D492" s="194"/>
      <c r="E492" s="195"/>
      <c r="F492" s="195"/>
      <c r="G492" s="195"/>
      <c r="H492" s="196"/>
      <c r="I492" s="196"/>
      <c r="J492" s="196"/>
      <c r="K492" s="196"/>
    </row>
    <row r="493" spans="1:11" ht="15.75" customHeight="1">
      <c r="A493" s="194"/>
      <c r="B493" s="194"/>
      <c r="D493" s="194"/>
      <c r="E493" s="195"/>
      <c r="F493" s="195"/>
      <c r="G493" s="195"/>
      <c r="H493" s="196"/>
      <c r="I493" s="196"/>
      <c r="J493" s="196"/>
      <c r="K493" s="196"/>
    </row>
    <row r="494" spans="1:11" ht="15.75" customHeight="1">
      <c r="A494" s="194"/>
      <c r="B494" s="194"/>
      <c r="D494" s="194"/>
      <c r="E494" s="195"/>
      <c r="F494" s="195"/>
      <c r="G494" s="195"/>
      <c r="H494" s="196"/>
      <c r="I494" s="196"/>
      <c r="J494" s="196"/>
      <c r="K494" s="196"/>
    </row>
    <row r="495" spans="1:11" ht="15.75" customHeight="1">
      <c r="A495" s="194"/>
      <c r="B495" s="194"/>
      <c r="D495" s="194"/>
      <c r="E495" s="195"/>
      <c r="F495" s="195"/>
      <c r="G495" s="195"/>
      <c r="H495" s="196"/>
      <c r="I495" s="196"/>
      <c r="J495" s="196"/>
      <c r="K495" s="196"/>
    </row>
    <row r="496" spans="1:11" ht="15.75" customHeight="1">
      <c r="A496" s="194"/>
      <c r="B496" s="194"/>
      <c r="D496" s="194"/>
      <c r="E496" s="195"/>
      <c r="F496" s="195"/>
      <c r="G496" s="195"/>
      <c r="H496" s="196"/>
      <c r="I496" s="196"/>
      <c r="J496" s="196"/>
      <c r="K496" s="196"/>
    </row>
    <row r="497" spans="1:11" ht="15.75" customHeight="1">
      <c r="A497" s="194"/>
      <c r="B497" s="194"/>
      <c r="D497" s="194"/>
      <c r="E497" s="195"/>
      <c r="F497" s="195"/>
      <c r="G497" s="195"/>
      <c r="H497" s="196"/>
      <c r="I497" s="196"/>
      <c r="J497" s="196"/>
      <c r="K497" s="196"/>
    </row>
    <row r="498" spans="1:11" ht="15.75" customHeight="1">
      <c r="A498" s="194"/>
      <c r="B498" s="194"/>
      <c r="D498" s="194"/>
      <c r="E498" s="195"/>
      <c r="F498" s="195"/>
      <c r="G498" s="195"/>
      <c r="H498" s="196"/>
      <c r="I498" s="196"/>
      <c r="J498" s="196"/>
      <c r="K498" s="196"/>
    </row>
    <row r="499" spans="1:11" ht="15.75" customHeight="1">
      <c r="A499" s="194"/>
      <c r="B499" s="194"/>
      <c r="D499" s="194"/>
      <c r="E499" s="195"/>
      <c r="F499" s="195"/>
      <c r="G499" s="195"/>
      <c r="H499" s="196"/>
      <c r="I499" s="196"/>
      <c r="J499" s="196"/>
      <c r="K499" s="196"/>
    </row>
    <row r="500" spans="1:11" ht="15.75" customHeight="1">
      <c r="A500" s="194"/>
      <c r="B500" s="194"/>
      <c r="D500" s="194"/>
      <c r="E500" s="195"/>
      <c r="F500" s="195"/>
      <c r="G500" s="195"/>
      <c r="H500" s="196"/>
      <c r="I500" s="196"/>
      <c r="J500" s="196"/>
      <c r="K500" s="196"/>
    </row>
    <row r="501" spans="1:11" ht="15.75" customHeight="1">
      <c r="A501" s="194"/>
      <c r="B501" s="194"/>
      <c r="D501" s="194"/>
      <c r="E501" s="195"/>
      <c r="F501" s="195"/>
      <c r="G501" s="195"/>
      <c r="H501" s="196"/>
      <c r="I501" s="196"/>
      <c r="J501" s="196"/>
      <c r="K501" s="196"/>
    </row>
    <row r="502" spans="1:11" ht="15.75" customHeight="1">
      <c r="A502" s="194"/>
      <c r="B502" s="194"/>
      <c r="D502" s="194"/>
      <c r="E502" s="195"/>
      <c r="F502" s="195"/>
      <c r="G502" s="195"/>
      <c r="H502" s="196"/>
      <c r="I502" s="196"/>
      <c r="J502" s="196"/>
      <c r="K502" s="196"/>
    </row>
    <row r="503" spans="1:11" ht="15.75" customHeight="1">
      <c r="A503" s="194"/>
      <c r="B503" s="194"/>
      <c r="D503" s="194"/>
      <c r="E503" s="195"/>
      <c r="F503" s="195"/>
      <c r="G503" s="195"/>
      <c r="H503" s="196"/>
      <c r="I503" s="196"/>
      <c r="J503" s="196"/>
      <c r="K503" s="196"/>
    </row>
    <row r="504" spans="1:11" ht="15.75" customHeight="1">
      <c r="A504" s="194"/>
      <c r="B504" s="194"/>
      <c r="D504" s="194"/>
      <c r="E504" s="195"/>
      <c r="F504" s="195"/>
      <c r="G504" s="195"/>
      <c r="H504" s="196"/>
      <c r="I504" s="196"/>
      <c r="J504" s="196"/>
      <c r="K504" s="196"/>
    </row>
    <row r="505" spans="1:11" ht="15.75" customHeight="1">
      <c r="A505" s="194"/>
      <c r="B505" s="194"/>
      <c r="D505" s="194"/>
      <c r="E505" s="195"/>
      <c r="F505" s="195"/>
      <c r="G505" s="195"/>
      <c r="H505" s="196"/>
      <c r="I505" s="196"/>
      <c r="J505" s="196"/>
      <c r="K505" s="196"/>
    </row>
    <row r="506" spans="1:11" ht="15.75" customHeight="1">
      <c r="A506" s="194"/>
      <c r="B506" s="194"/>
      <c r="D506" s="194"/>
      <c r="E506" s="195"/>
      <c r="F506" s="195"/>
      <c r="G506" s="195"/>
      <c r="H506" s="196"/>
      <c r="I506" s="196"/>
      <c r="J506" s="196"/>
      <c r="K506" s="196"/>
    </row>
    <row r="507" spans="1:11" ht="15.75" customHeight="1">
      <c r="A507" s="194"/>
      <c r="B507" s="194"/>
      <c r="D507" s="194"/>
      <c r="E507" s="195"/>
      <c r="F507" s="195"/>
      <c r="G507" s="195"/>
      <c r="H507" s="196"/>
      <c r="I507" s="196"/>
      <c r="J507" s="196"/>
      <c r="K507" s="196"/>
    </row>
    <row r="508" spans="1:11" ht="15.75" customHeight="1">
      <c r="A508" s="194"/>
      <c r="B508" s="194"/>
      <c r="D508" s="194"/>
      <c r="E508" s="195"/>
      <c r="F508" s="195"/>
      <c r="G508" s="195"/>
      <c r="H508" s="196"/>
      <c r="I508" s="196"/>
      <c r="J508" s="196"/>
      <c r="K508" s="196"/>
    </row>
    <row r="509" spans="1:11" ht="15.75" customHeight="1">
      <c r="A509" s="194"/>
      <c r="B509" s="194"/>
      <c r="D509" s="194"/>
      <c r="E509" s="195"/>
      <c r="F509" s="195"/>
      <c r="G509" s="195"/>
      <c r="H509" s="196"/>
      <c r="I509" s="196"/>
      <c r="J509" s="196"/>
      <c r="K509" s="196"/>
    </row>
    <row r="510" spans="1:11" ht="15.75" customHeight="1">
      <c r="A510" s="194"/>
      <c r="B510" s="194"/>
      <c r="D510" s="194"/>
      <c r="E510" s="195"/>
      <c r="F510" s="195"/>
      <c r="G510" s="195"/>
      <c r="H510" s="196"/>
      <c r="I510" s="196"/>
      <c r="J510" s="196"/>
      <c r="K510" s="196"/>
    </row>
    <row r="511" spans="1:11" ht="15.75" customHeight="1">
      <c r="A511" s="194"/>
      <c r="B511" s="194"/>
      <c r="D511" s="194"/>
      <c r="E511" s="195"/>
      <c r="F511" s="195"/>
      <c r="G511" s="195"/>
      <c r="H511" s="196"/>
      <c r="I511" s="196"/>
      <c r="J511" s="196"/>
      <c r="K511" s="196"/>
    </row>
    <row r="512" spans="1:11" ht="15.75" customHeight="1">
      <c r="A512" s="194"/>
      <c r="B512" s="194"/>
      <c r="D512" s="194"/>
      <c r="E512" s="195"/>
      <c r="F512" s="195"/>
      <c r="G512" s="195"/>
      <c r="H512" s="196"/>
      <c r="I512" s="196"/>
      <c r="J512" s="196"/>
      <c r="K512" s="196"/>
    </row>
    <row r="513" spans="1:11" ht="15.75" customHeight="1">
      <c r="A513" s="194"/>
      <c r="B513" s="194"/>
      <c r="D513" s="194"/>
      <c r="E513" s="195"/>
      <c r="F513" s="195"/>
      <c r="G513" s="195"/>
      <c r="H513" s="196"/>
      <c r="I513" s="196"/>
      <c r="J513" s="196"/>
      <c r="K513" s="196"/>
    </row>
    <row r="514" spans="1:11" ht="15.75" customHeight="1">
      <c r="A514" s="194"/>
      <c r="B514" s="194"/>
      <c r="D514" s="194"/>
      <c r="E514" s="195"/>
      <c r="F514" s="195"/>
      <c r="G514" s="195"/>
      <c r="H514" s="196"/>
      <c r="I514" s="196"/>
      <c r="J514" s="196"/>
      <c r="K514" s="196"/>
    </row>
    <row r="515" spans="1:11" ht="15.75" customHeight="1">
      <c r="A515" s="194"/>
      <c r="B515" s="194"/>
      <c r="D515" s="194"/>
      <c r="E515" s="195"/>
      <c r="F515" s="195"/>
      <c r="G515" s="195"/>
      <c r="H515" s="196"/>
      <c r="I515" s="196"/>
      <c r="J515" s="196"/>
      <c r="K515" s="196"/>
    </row>
    <row r="516" spans="1:11" ht="15.75" customHeight="1">
      <c r="A516" s="194"/>
      <c r="B516" s="194"/>
      <c r="D516" s="194"/>
      <c r="E516" s="195"/>
      <c r="F516" s="195"/>
      <c r="G516" s="195"/>
      <c r="H516" s="196"/>
      <c r="I516" s="196"/>
      <c r="J516" s="196"/>
      <c r="K516" s="196"/>
    </row>
    <row r="517" spans="1:11" ht="15.75" customHeight="1">
      <c r="A517" s="194"/>
      <c r="B517" s="194"/>
      <c r="D517" s="194"/>
      <c r="E517" s="195"/>
      <c r="F517" s="195"/>
      <c r="G517" s="195"/>
      <c r="H517" s="196"/>
      <c r="I517" s="196"/>
      <c r="J517" s="196"/>
      <c r="K517" s="196"/>
    </row>
    <row r="518" spans="1:11" ht="15.75" customHeight="1">
      <c r="A518" s="194"/>
      <c r="B518" s="194"/>
      <c r="D518" s="194"/>
      <c r="E518" s="195"/>
      <c r="F518" s="195"/>
      <c r="G518" s="195"/>
      <c r="H518" s="196"/>
      <c r="I518" s="196"/>
      <c r="J518" s="196"/>
      <c r="K518" s="196"/>
    </row>
    <row r="519" spans="1:11" ht="15.75" customHeight="1">
      <c r="A519" s="194"/>
      <c r="B519" s="194"/>
      <c r="D519" s="194"/>
      <c r="E519" s="195"/>
      <c r="F519" s="195"/>
      <c r="G519" s="195"/>
      <c r="H519" s="196"/>
      <c r="I519" s="196"/>
      <c r="J519" s="196"/>
      <c r="K519" s="196"/>
    </row>
    <row r="520" spans="1:11" ht="15.75" customHeight="1">
      <c r="A520" s="194"/>
      <c r="B520" s="194"/>
      <c r="D520" s="194"/>
      <c r="E520" s="195"/>
      <c r="F520" s="195"/>
      <c r="G520" s="195"/>
      <c r="H520" s="196"/>
      <c r="I520" s="196"/>
      <c r="J520" s="196"/>
      <c r="K520" s="196"/>
    </row>
    <row r="521" spans="1:11" ht="15.75" customHeight="1">
      <c r="A521" s="194"/>
      <c r="B521" s="194"/>
      <c r="D521" s="194"/>
      <c r="E521" s="195"/>
      <c r="F521" s="195"/>
      <c r="G521" s="195"/>
      <c r="H521" s="196"/>
      <c r="I521" s="196"/>
      <c r="J521" s="196"/>
      <c r="K521" s="196"/>
    </row>
    <row r="522" spans="1:11" ht="15.75" customHeight="1">
      <c r="A522" s="194"/>
      <c r="B522" s="194"/>
      <c r="D522" s="194"/>
      <c r="E522" s="195"/>
      <c r="F522" s="195"/>
      <c r="G522" s="195"/>
      <c r="H522" s="196"/>
      <c r="I522" s="196"/>
      <c r="J522" s="196"/>
      <c r="K522" s="196"/>
    </row>
    <row r="523" spans="1:11" ht="15.75" customHeight="1">
      <c r="A523" s="194"/>
      <c r="B523" s="194"/>
      <c r="D523" s="194"/>
      <c r="E523" s="195"/>
      <c r="F523" s="195"/>
      <c r="G523" s="195"/>
      <c r="H523" s="196"/>
      <c r="I523" s="196"/>
      <c r="J523" s="196"/>
      <c r="K523" s="196"/>
    </row>
    <row r="524" spans="1:11" ht="15.75" customHeight="1">
      <c r="A524" s="194"/>
      <c r="B524" s="194"/>
      <c r="D524" s="194"/>
      <c r="E524" s="195"/>
      <c r="F524" s="195"/>
      <c r="G524" s="195"/>
      <c r="H524" s="196"/>
      <c r="I524" s="196"/>
      <c r="J524" s="196"/>
      <c r="K524" s="196"/>
    </row>
    <row r="525" spans="1:11" ht="15.75" customHeight="1">
      <c r="A525" s="194"/>
      <c r="B525" s="194"/>
      <c r="D525" s="194"/>
      <c r="E525" s="195"/>
      <c r="F525" s="195"/>
      <c r="G525" s="195"/>
      <c r="H525" s="196"/>
      <c r="I525" s="196"/>
      <c r="J525" s="196"/>
      <c r="K525" s="196"/>
    </row>
    <row r="526" spans="1:11" ht="15.75" customHeight="1">
      <c r="A526" s="194"/>
      <c r="B526" s="194"/>
      <c r="D526" s="194"/>
      <c r="E526" s="195"/>
      <c r="F526" s="195"/>
      <c r="G526" s="195"/>
      <c r="H526" s="196"/>
      <c r="I526" s="196"/>
      <c r="J526" s="196"/>
      <c r="K526" s="196"/>
    </row>
    <row r="527" spans="1:11" ht="15.75" customHeight="1">
      <c r="A527" s="194"/>
      <c r="B527" s="194"/>
      <c r="D527" s="194"/>
      <c r="E527" s="195"/>
      <c r="F527" s="195"/>
      <c r="G527" s="195"/>
      <c r="H527" s="196"/>
      <c r="I527" s="196"/>
      <c r="J527" s="196"/>
      <c r="K527" s="196"/>
    </row>
    <row r="528" spans="1:11" ht="15.75" customHeight="1">
      <c r="A528" s="194"/>
      <c r="B528" s="194"/>
      <c r="D528" s="194"/>
      <c r="E528" s="195"/>
      <c r="F528" s="195"/>
      <c r="G528" s="195"/>
      <c r="H528" s="196"/>
      <c r="I528" s="196"/>
      <c r="J528" s="196"/>
      <c r="K528" s="196"/>
    </row>
    <row r="529" spans="1:11" ht="15.75" customHeight="1">
      <c r="A529" s="194"/>
      <c r="B529" s="194"/>
      <c r="D529" s="194"/>
      <c r="E529" s="195"/>
      <c r="F529" s="195"/>
      <c r="G529" s="195"/>
      <c r="H529" s="196"/>
      <c r="I529" s="196"/>
      <c r="J529" s="196"/>
      <c r="K529" s="196"/>
    </row>
    <row r="530" spans="1:11" ht="15.75" customHeight="1">
      <c r="A530" s="194"/>
      <c r="B530" s="194"/>
      <c r="D530" s="194"/>
      <c r="E530" s="195"/>
      <c r="F530" s="195"/>
      <c r="G530" s="195"/>
      <c r="H530" s="196"/>
      <c r="I530" s="196"/>
      <c r="J530" s="196"/>
      <c r="K530" s="196"/>
    </row>
    <row r="531" spans="1:11" ht="15.75" customHeight="1">
      <c r="A531" s="194"/>
      <c r="B531" s="194"/>
      <c r="D531" s="194"/>
      <c r="E531" s="195"/>
      <c r="F531" s="195"/>
      <c r="G531" s="195"/>
      <c r="H531" s="196"/>
      <c r="I531" s="196"/>
      <c r="J531" s="196"/>
      <c r="K531" s="196"/>
    </row>
    <row r="532" spans="1:11" ht="15.75" customHeight="1">
      <c r="A532" s="194"/>
      <c r="B532" s="194"/>
      <c r="D532" s="194"/>
      <c r="E532" s="195"/>
      <c r="F532" s="195"/>
      <c r="G532" s="195"/>
      <c r="H532" s="196"/>
      <c r="I532" s="196"/>
      <c r="J532" s="196"/>
      <c r="K532" s="196"/>
    </row>
    <row r="533" spans="1:11" ht="15.75" customHeight="1">
      <c r="A533" s="194"/>
      <c r="B533" s="194"/>
      <c r="D533" s="194"/>
      <c r="E533" s="195"/>
      <c r="F533" s="195"/>
      <c r="G533" s="195"/>
      <c r="H533" s="196"/>
      <c r="I533" s="196"/>
      <c r="J533" s="196"/>
      <c r="K533" s="196"/>
    </row>
    <row r="534" spans="1:11" ht="15.75" customHeight="1">
      <c r="A534" s="194"/>
      <c r="B534" s="194"/>
      <c r="D534" s="194"/>
      <c r="E534" s="195"/>
      <c r="F534" s="195"/>
      <c r="G534" s="195"/>
      <c r="H534" s="196"/>
      <c r="I534" s="196"/>
      <c r="J534" s="196"/>
      <c r="K534" s="196"/>
    </row>
    <row r="535" spans="1:11" ht="15.75" customHeight="1">
      <c r="A535" s="194"/>
      <c r="B535" s="194"/>
      <c r="D535" s="194"/>
      <c r="E535" s="195"/>
      <c r="F535" s="195"/>
      <c r="G535" s="195"/>
      <c r="H535" s="196"/>
      <c r="I535" s="196"/>
      <c r="J535" s="196"/>
      <c r="K535" s="196"/>
    </row>
    <row r="536" spans="1:11" ht="15.75" customHeight="1">
      <c r="A536" s="194"/>
      <c r="B536" s="194"/>
      <c r="D536" s="194"/>
      <c r="E536" s="195"/>
      <c r="F536" s="195"/>
      <c r="G536" s="195"/>
      <c r="H536" s="196"/>
      <c r="I536" s="196"/>
      <c r="J536" s="196"/>
      <c r="K536" s="196"/>
    </row>
    <row r="537" spans="1:11" ht="15.75" customHeight="1">
      <c r="A537" s="194"/>
      <c r="B537" s="194"/>
      <c r="D537" s="194"/>
      <c r="E537" s="195"/>
      <c r="F537" s="195"/>
      <c r="G537" s="195"/>
      <c r="H537" s="196"/>
      <c r="I537" s="196"/>
      <c r="J537" s="196"/>
      <c r="K537" s="196"/>
    </row>
    <row r="538" spans="1:11" ht="15.75" customHeight="1">
      <c r="A538" s="194"/>
      <c r="B538" s="194"/>
      <c r="D538" s="194"/>
      <c r="E538" s="195"/>
      <c r="F538" s="195"/>
      <c r="G538" s="195"/>
      <c r="H538" s="196"/>
      <c r="I538" s="196"/>
      <c r="J538" s="196"/>
      <c r="K538" s="196"/>
    </row>
    <row r="539" spans="1:11" ht="15.75" customHeight="1">
      <c r="A539" s="194"/>
      <c r="B539" s="194"/>
      <c r="D539" s="194"/>
      <c r="E539" s="195"/>
      <c r="F539" s="195"/>
      <c r="G539" s="195"/>
      <c r="H539" s="196"/>
      <c r="I539" s="196"/>
      <c r="J539" s="196"/>
      <c r="K539" s="196"/>
    </row>
    <row r="540" spans="1:11" ht="15.75" customHeight="1">
      <c r="A540" s="194"/>
      <c r="B540" s="194"/>
      <c r="D540" s="194"/>
      <c r="E540" s="195"/>
      <c r="F540" s="195"/>
      <c r="G540" s="195"/>
      <c r="H540" s="196"/>
      <c r="I540" s="196"/>
      <c r="J540" s="196"/>
      <c r="K540" s="196"/>
    </row>
    <row r="541" spans="1:11" ht="15.75" customHeight="1">
      <c r="A541" s="194"/>
      <c r="B541" s="194"/>
      <c r="D541" s="194"/>
      <c r="E541" s="195"/>
      <c r="F541" s="195"/>
      <c r="G541" s="195"/>
      <c r="H541" s="196"/>
      <c r="I541" s="196"/>
      <c r="J541" s="196"/>
      <c r="K541" s="196"/>
    </row>
    <row r="542" spans="1:11" ht="15.75" customHeight="1">
      <c r="A542" s="194"/>
      <c r="B542" s="194"/>
      <c r="D542" s="194"/>
      <c r="E542" s="195"/>
      <c r="F542" s="195"/>
      <c r="G542" s="195"/>
      <c r="H542" s="196"/>
      <c r="I542" s="196"/>
      <c r="J542" s="196"/>
      <c r="K542" s="196"/>
    </row>
    <row r="543" spans="1:11" ht="15.75" customHeight="1">
      <c r="A543" s="194"/>
      <c r="B543" s="194"/>
      <c r="D543" s="194"/>
      <c r="E543" s="195"/>
      <c r="F543" s="195"/>
      <c r="G543" s="195"/>
      <c r="H543" s="196"/>
      <c r="I543" s="196"/>
      <c r="J543" s="196"/>
      <c r="K543" s="196"/>
    </row>
    <row r="544" spans="1:11" ht="15.75" customHeight="1">
      <c r="A544" s="194"/>
      <c r="B544" s="194"/>
      <c r="D544" s="194"/>
      <c r="E544" s="195"/>
      <c r="F544" s="195"/>
      <c r="G544" s="195"/>
      <c r="H544" s="196"/>
      <c r="I544" s="196"/>
      <c r="J544" s="196"/>
      <c r="K544" s="196"/>
    </row>
    <row r="545" spans="1:11" ht="15.75" customHeight="1">
      <c r="A545" s="194"/>
      <c r="B545" s="194"/>
      <c r="D545" s="194"/>
      <c r="E545" s="195"/>
      <c r="F545" s="195"/>
      <c r="G545" s="195"/>
      <c r="H545" s="196"/>
      <c r="I545" s="196"/>
      <c r="J545" s="196"/>
      <c r="K545" s="196"/>
    </row>
    <row r="546" spans="1:11" ht="15.75" customHeight="1">
      <c r="A546" s="194"/>
      <c r="B546" s="194"/>
      <c r="D546" s="194"/>
      <c r="E546" s="195"/>
      <c r="F546" s="195"/>
      <c r="G546" s="195"/>
      <c r="H546" s="196"/>
      <c r="I546" s="196"/>
      <c r="J546" s="196"/>
      <c r="K546" s="196"/>
    </row>
    <row r="547" spans="1:11" ht="15.75" customHeight="1">
      <c r="A547" s="194"/>
      <c r="B547" s="194"/>
      <c r="D547" s="194"/>
      <c r="E547" s="195"/>
      <c r="F547" s="195"/>
      <c r="G547" s="195"/>
      <c r="H547" s="196"/>
      <c r="I547" s="196"/>
      <c r="J547" s="196"/>
      <c r="K547" s="196"/>
    </row>
    <row r="548" spans="1:11" ht="15.75" customHeight="1">
      <c r="A548" s="194"/>
      <c r="B548" s="194"/>
      <c r="D548" s="194"/>
      <c r="E548" s="195"/>
      <c r="F548" s="195"/>
      <c r="G548" s="195"/>
      <c r="H548" s="196"/>
      <c r="I548" s="196"/>
      <c r="J548" s="196"/>
      <c r="K548" s="196"/>
    </row>
    <row r="549" spans="1:11" ht="15.75" customHeight="1">
      <c r="A549" s="194"/>
      <c r="B549" s="194"/>
      <c r="D549" s="194"/>
      <c r="E549" s="195"/>
      <c r="F549" s="195"/>
      <c r="G549" s="195"/>
      <c r="H549" s="196"/>
      <c r="I549" s="196"/>
      <c r="J549" s="196"/>
      <c r="K549" s="196"/>
    </row>
    <row r="550" spans="1:11" ht="15.75" customHeight="1">
      <c r="A550" s="194"/>
      <c r="B550" s="194"/>
      <c r="D550" s="194"/>
      <c r="E550" s="195"/>
      <c r="F550" s="195"/>
      <c r="G550" s="195"/>
      <c r="H550" s="196"/>
      <c r="I550" s="196"/>
      <c r="J550" s="196"/>
      <c r="K550" s="196"/>
    </row>
    <row r="551" spans="1:11" ht="15.75" customHeight="1">
      <c r="A551" s="194"/>
      <c r="B551" s="194"/>
      <c r="D551" s="194"/>
      <c r="E551" s="195"/>
      <c r="F551" s="195"/>
      <c r="G551" s="195"/>
      <c r="H551" s="196"/>
      <c r="I551" s="196"/>
      <c r="J551" s="196"/>
      <c r="K551" s="196"/>
    </row>
    <row r="552" spans="1:11" ht="15.75" customHeight="1">
      <c r="A552" s="194"/>
      <c r="B552" s="194"/>
      <c r="D552" s="194"/>
      <c r="E552" s="195"/>
      <c r="F552" s="195"/>
      <c r="G552" s="195"/>
      <c r="H552" s="196"/>
      <c r="I552" s="196"/>
      <c r="J552" s="196"/>
      <c r="K552" s="196"/>
    </row>
    <row r="553" spans="1:11" ht="15.75" customHeight="1">
      <c r="A553" s="194"/>
      <c r="B553" s="194"/>
      <c r="D553" s="194"/>
      <c r="E553" s="195"/>
      <c r="F553" s="195"/>
      <c r="G553" s="195"/>
      <c r="H553" s="196"/>
      <c r="I553" s="196"/>
      <c r="J553" s="196"/>
      <c r="K553" s="196"/>
    </row>
    <row r="554" spans="1:11" ht="15.75" customHeight="1">
      <c r="A554" s="194"/>
      <c r="B554" s="194"/>
      <c r="D554" s="194"/>
      <c r="E554" s="195"/>
      <c r="F554" s="195"/>
      <c r="G554" s="195"/>
      <c r="H554" s="196"/>
      <c r="I554" s="196"/>
      <c r="J554" s="196"/>
      <c r="K554" s="196"/>
    </row>
    <row r="555" spans="1:11" ht="15.75" customHeight="1">
      <c r="A555" s="194"/>
      <c r="B555" s="194"/>
      <c r="D555" s="194"/>
      <c r="E555" s="195"/>
      <c r="F555" s="195"/>
      <c r="G555" s="195"/>
      <c r="H555" s="196"/>
      <c r="I555" s="196"/>
      <c r="J555" s="196"/>
      <c r="K555" s="196"/>
    </row>
    <row r="556" spans="1:11" ht="15.75" customHeight="1">
      <c r="A556" s="194"/>
      <c r="B556" s="194"/>
      <c r="D556" s="194"/>
      <c r="E556" s="195"/>
      <c r="F556" s="195"/>
      <c r="G556" s="195"/>
      <c r="H556" s="196"/>
      <c r="I556" s="196"/>
      <c r="J556" s="196"/>
      <c r="K556" s="196"/>
    </row>
    <row r="557" spans="1:11" ht="15.75" customHeight="1">
      <c r="A557" s="194"/>
      <c r="B557" s="194"/>
      <c r="D557" s="194"/>
      <c r="E557" s="195"/>
      <c r="F557" s="195"/>
      <c r="G557" s="195"/>
      <c r="H557" s="196"/>
      <c r="I557" s="196"/>
      <c r="J557" s="196"/>
      <c r="K557" s="196"/>
    </row>
    <row r="558" spans="1:11" ht="15.75" customHeight="1">
      <c r="A558" s="194"/>
      <c r="B558" s="194"/>
      <c r="D558" s="194"/>
      <c r="E558" s="195"/>
      <c r="F558" s="195"/>
      <c r="G558" s="195"/>
      <c r="H558" s="196"/>
      <c r="I558" s="196"/>
      <c r="J558" s="196"/>
      <c r="K558" s="196"/>
    </row>
    <row r="559" spans="1:11" ht="15.75" customHeight="1">
      <c r="A559" s="194"/>
      <c r="B559" s="194"/>
      <c r="D559" s="194"/>
      <c r="E559" s="195"/>
      <c r="F559" s="195"/>
      <c r="G559" s="195"/>
      <c r="H559" s="196"/>
      <c r="I559" s="196"/>
      <c r="J559" s="196"/>
      <c r="K559" s="196"/>
    </row>
    <row r="560" spans="1:11" ht="15.75" customHeight="1">
      <c r="A560" s="194"/>
      <c r="B560" s="194"/>
      <c r="D560" s="194"/>
      <c r="E560" s="195"/>
      <c r="F560" s="195"/>
      <c r="G560" s="195"/>
      <c r="H560" s="196"/>
      <c r="I560" s="196"/>
      <c r="J560" s="196"/>
      <c r="K560" s="196"/>
    </row>
    <row r="561" spans="1:11" ht="15.75" customHeight="1">
      <c r="A561" s="194"/>
      <c r="B561" s="194"/>
      <c r="D561" s="194"/>
      <c r="E561" s="195"/>
      <c r="F561" s="195"/>
      <c r="G561" s="195"/>
      <c r="H561" s="196"/>
      <c r="I561" s="196"/>
      <c r="J561" s="196"/>
      <c r="K561" s="196"/>
    </row>
    <row r="562" spans="1:11" ht="15.75" customHeight="1">
      <c r="A562" s="194"/>
      <c r="B562" s="194"/>
      <c r="D562" s="194"/>
      <c r="E562" s="195"/>
      <c r="F562" s="195"/>
      <c r="G562" s="195"/>
      <c r="H562" s="196"/>
      <c r="I562" s="196"/>
      <c r="J562" s="196"/>
      <c r="K562" s="196"/>
    </row>
    <row r="563" spans="1:11" ht="15.75" customHeight="1">
      <c r="A563" s="194"/>
      <c r="B563" s="194"/>
      <c r="D563" s="194"/>
      <c r="E563" s="195"/>
      <c r="F563" s="195"/>
      <c r="G563" s="195"/>
      <c r="H563" s="196"/>
      <c r="I563" s="196"/>
      <c r="J563" s="196"/>
      <c r="K563" s="196"/>
    </row>
    <row r="564" spans="1:11" ht="15.75" customHeight="1">
      <c r="A564" s="194"/>
      <c r="B564" s="194"/>
      <c r="D564" s="194"/>
      <c r="E564" s="195"/>
      <c r="F564" s="195"/>
      <c r="G564" s="195"/>
      <c r="H564" s="196"/>
      <c r="I564" s="196"/>
      <c r="J564" s="196"/>
      <c r="K564" s="196"/>
    </row>
    <row r="565" spans="1:11" ht="15.75" customHeight="1">
      <c r="A565" s="194"/>
      <c r="B565" s="194"/>
      <c r="D565" s="194"/>
      <c r="E565" s="195"/>
      <c r="F565" s="195"/>
      <c r="G565" s="195"/>
      <c r="H565" s="196"/>
      <c r="I565" s="196"/>
      <c r="J565" s="196"/>
      <c r="K565" s="196"/>
    </row>
    <row r="566" spans="1:11" ht="15.75" customHeight="1">
      <c r="A566" s="194"/>
      <c r="B566" s="194"/>
      <c r="D566" s="194"/>
      <c r="E566" s="195"/>
      <c r="F566" s="195"/>
      <c r="G566" s="195"/>
      <c r="H566" s="196"/>
      <c r="I566" s="196"/>
      <c r="J566" s="196"/>
      <c r="K566" s="196"/>
    </row>
    <row r="567" spans="1:11" ht="15.75" customHeight="1">
      <c r="A567" s="194"/>
      <c r="B567" s="194"/>
      <c r="D567" s="194"/>
      <c r="E567" s="195"/>
      <c r="F567" s="195"/>
      <c r="G567" s="195"/>
      <c r="H567" s="196"/>
      <c r="I567" s="196"/>
      <c r="J567" s="196"/>
      <c r="K567" s="196"/>
    </row>
    <row r="568" spans="1:11" ht="15.75" customHeight="1">
      <c r="A568" s="194"/>
      <c r="B568" s="194"/>
      <c r="D568" s="194"/>
      <c r="E568" s="195"/>
      <c r="F568" s="195"/>
      <c r="G568" s="195"/>
      <c r="H568" s="196"/>
      <c r="I568" s="196"/>
      <c r="J568" s="196"/>
      <c r="K568" s="196"/>
    </row>
    <row r="569" spans="1:11" ht="15.75" customHeight="1">
      <c r="A569" s="194"/>
      <c r="B569" s="194"/>
      <c r="D569" s="194"/>
      <c r="E569" s="195"/>
      <c r="F569" s="195"/>
      <c r="G569" s="195"/>
      <c r="H569" s="196"/>
      <c r="I569" s="196"/>
      <c r="J569" s="196"/>
      <c r="K569" s="196"/>
    </row>
    <row r="570" spans="1:11" ht="15.75" customHeight="1">
      <c r="A570" s="194"/>
      <c r="B570" s="194"/>
      <c r="D570" s="194"/>
      <c r="E570" s="195"/>
      <c r="F570" s="195"/>
      <c r="G570" s="195"/>
      <c r="H570" s="196"/>
      <c r="I570" s="196"/>
      <c r="J570" s="196"/>
      <c r="K570" s="196"/>
    </row>
    <row r="571" spans="1:11" ht="15.75" customHeight="1">
      <c r="A571" s="194"/>
      <c r="B571" s="194"/>
      <c r="D571" s="194"/>
      <c r="E571" s="195"/>
      <c r="F571" s="195"/>
      <c r="G571" s="195"/>
      <c r="H571" s="196"/>
      <c r="I571" s="196"/>
      <c r="J571" s="196"/>
      <c r="K571" s="196"/>
    </row>
    <row r="572" spans="1:11" ht="15.75" customHeight="1">
      <c r="A572" s="194"/>
      <c r="B572" s="194"/>
      <c r="D572" s="194"/>
      <c r="E572" s="195"/>
      <c r="F572" s="195"/>
      <c r="G572" s="195"/>
      <c r="H572" s="196"/>
      <c r="I572" s="196"/>
      <c r="J572" s="196"/>
      <c r="K572" s="196"/>
    </row>
    <row r="573" spans="1:11" ht="15.75" customHeight="1">
      <c r="A573" s="194"/>
      <c r="B573" s="194"/>
      <c r="D573" s="194"/>
      <c r="E573" s="195"/>
      <c r="F573" s="195"/>
      <c r="G573" s="195"/>
      <c r="H573" s="196"/>
      <c r="I573" s="196"/>
      <c r="J573" s="196"/>
      <c r="K573" s="196"/>
    </row>
    <row r="574" spans="1:11" ht="15.75" customHeight="1">
      <c r="A574" s="194"/>
      <c r="B574" s="194"/>
      <c r="D574" s="194"/>
      <c r="E574" s="195"/>
      <c r="F574" s="195"/>
      <c r="G574" s="195"/>
      <c r="H574" s="196"/>
      <c r="I574" s="196"/>
      <c r="J574" s="196"/>
      <c r="K574" s="196"/>
    </row>
    <row r="575" spans="1:11" ht="15.75" customHeight="1">
      <c r="A575" s="194"/>
      <c r="B575" s="194"/>
      <c r="D575" s="194"/>
      <c r="E575" s="195"/>
      <c r="F575" s="195"/>
      <c r="G575" s="195"/>
      <c r="H575" s="196"/>
      <c r="I575" s="196"/>
      <c r="J575" s="196"/>
      <c r="K575" s="196"/>
    </row>
    <row r="576" spans="1:11" ht="15.75" customHeight="1">
      <c r="A576" s="194"/>
      <c r="B576" s="194"/>
      <c r="D576" s="194"/>
      <c r="E576" s="195"/>
      <c r="F576" s="195"/>
      <c r="G576" s="195"/>
      <c r="H576" s="196"/>
      <c r="I576" s="196"/>
      <c r="J576" s="196"/>
      <c r="K576" s="196"/>
    </row>
    <row r="577" spans="1:11" ht="15.75" customHeight="1">
      <c r="A577" s="194"/>
      <c r="B577" s="194"/>
      <c r="D577" s="194"/>
      <c r="E577" s="195"/>
      <c r="F577" s="195"/>
      <c r="G577" s="195"/>
      <c r="H577" s="196"/>
      <c r="I577" s="196"/>
      <c r="J577" s="196"/>
      <c r="K577" s="196"/>
    </row>
    <row r="578" spans="1:11" ht="15.75" customHeight="1">
      <c r="A578" s="194"/>
      <c r="B578" s="194"/>
      <c r="D578" s="194"/>
      <c r="E578" s="195"/>
      <c r="F578" s="195"/>
      <c r="G578" s="195"/>
      <c r="H578" s="196"/>
      <c r="I578" s="196"/>
      <c r="J578" s="196"/>
      <c r="K578" s="196"/>
    </row>
    <row r="579" spans="1:11" ht="15.75" customHeight="1">
      <c r="A579" s="194"/>
      <c r="B579" s="194"/>
      <c r="D579" s="194"/>
      <c r="E579" s="195"/>
      <c r="F579" s="195"/>
      <c r="G579" s="195"/>
      <c r="H579" s="196"/>
      <c r="I579" s="196"/>
      <c r="J579" s="196"/>
      <c r="K579" s="196"/>
    </row>
    <row r="580" spans="1:11" ht="15.75" customHeight="1">
      <c r="A580" s="194"/>
      <c r="B580" s="194"/>
      <c r="D580" s="194"/>
      <c r="E580" s="195"/>
      <c r="F580" s="195"/>
      <c r="G580" s="195"/>
      <c r="H580" s="196"/>
      <c r="I580" s="196"/>
      <c r="J580" s="196"/>
      <c r="K580" s="196"/>
    </row>
    <row r="581" spans="1:11" ht="15.75" customHeight="1">
      <c r="A581" s="194"/>
      <c r="B581" s="194"/>
      <c r="D581" s="194"/>
      <c r="E581" s="195"/>
      <c r="F581" s="195"/>
      <c r="G581" s="195"/>
      <c r="H581" s="196"/>
      <c r="I581" s="196"/>
      <c r="J581" s="196"/>
      <c r="K581" s="196"/>
    </row>
    <row r="582" spans="1:11" ht="15.75" customHeight="1">
      <c r="A582" s="194"/>
      <c r="B582" s="194"/>
      <c r="D582" s="194"/>
      <c r="E582" s="195"/>
      <c r="F582" s="195"/>
      <c r="G582" s="195"/>
      <c r="H582" s="196"/>
      <c r="I582" s="196"/>
      <c r="J582" s="196"/>
      <c r="K582" s="196"/>
    </row>
    <row r="583" spans="1:11" ht="15.75" customHeight="1">
      <c r="A583" s="194"/>
      <c r="B583" s="194"/>
      <c r="D583" s="194"/>
      <c r="E583" s="195"/>
      <c r="F583" s="195"/>
      <c r="G583" s="195"/>
      <c r="H583" s="196"/>
      <c r="I583" s="196"/>
      <c r="J583" s="196"/>
      <c r="K583" s="196"/>
    </row>
    <row r="584" spans="1:11" ht="15.75" customHeight="1">
      <c r="A584" s="194"/>
      <c r="B584" s="194"/>
      <c r="D584" s="194"/>
      <c r="E584" s="195"/>
      <c r="F584" s="195"/>
      <c r="G584" s="195"/>
      <c r="H584" s="196"/>
      <c r="I584" s="196"/>
      <c r="J584" s="196"/>
      <c r="K584" s="196"/>
    </row>
    <row r="585" spans="1:11" ht="15.75" customHeight="1">
      <c r="A585" s="194"/>
      <c r="B585" s="194"/>
      <c r="D585" s="194"/>
      <c r="E585" s="195"/>
      <c r="F585" s="195"/>
      <c r="G585" s="195"/>
      <c r="H585" s="196"/>
      <c r="I585" s="196"/>
      <c r="J585" s="196"/>
      <c r="K585" s="196"/>
    </row>
    <row r="586" spans="1:11" ht="15.75" customHeight="1">
      <c r="A586" s="194"/>
      <c r="B586" s="194"/>
      <c r="D586" s="194"/>
      <c r="E586" s="195"/>
      <c r="F586" s="195"/>
      <c r="G586" s="195"/>
      <c r="H586" s="196"/>
      <c r="I586" s="196"/>
      <c r="J586" s="196"/>
      <c r="K586" s="196"/>
    </row>
    <row r="587" spans="1:11" ht="15.75" customHeight="1">
      <c r="A587" s="194"/>
      <c r="B587" s="194"/>
      <c r="D587" s="194"/>
      <c r="E587" s="195"/>
      <c r="F587" s="195"/>
      <c r="G587" s="195"/>
      <c r="H587" s="196"/>
      <c r="I587" s="196"/>
      <c r="J587" s="196"/>
      <c r="K587" s="196"/>
    </row>
    <row r="588" spans="1:11" ht="15.75" customHeight="1">
      <c r="A588" s="194"/>
      <c r="B588" s="194"/>
      <c r="D588" s="194"/>
      <c r="E588" s="195"/>
      <c r="F588" s="195"/>
      <c r="G588" s="195"/>
      <c r="H588" s="196"/>
      <c r="I588" s="196"/>
      <c r="J588" s="196"/>
      <c r="K588" s="196"/>
    </row>
    <row r="589" spans="1:11" ht="15.75" customHeight="1">
      <c r="A589" s="194"/>
      <c r="B589" s="194"/>
      <c r="D589" s="194"/>
      <c r="E589" s="195"/>
      <c r="F589" s="195"/>
      <c r="G589" s="195"/>
      <c r="H589" s="196"/>
      <c r="I589" s="196"/>
      <c r="J589" s="196"/>
      <c r="K589" s="196"/>
    </row>
    <row r="590" spans="1:11" ht="15.75" customHeight="1">
      <c r="A590" s="194"/>
      <c r="B590" s="194"/>
      <c r="D590" s="194"/>
      <c r="E590" s="195"/>
      <c r="F590" s="195"/>
      <c r="G590" s="195"/>
      <c r="H590" s="196"/>
      <c r="I590" s="196"/>
      <c r="J590" s="196"/>
      <c r="K590" s="196"/>
    </row>
    <row r="591" spans="1:11" ht="15.75" customHeight="1">
      <c r="A591" s="194"/>
      <c r="B591" s="194"/>
      <c r="D591" s="194"/>
      <c r="E591" s="195"/>
      <c r="F591" s="195"/>
      <c r="G591" s="195"/>
      <c r="H591" s="196"/>
      <c r="I591" s="196"/>
      <c r="J591" s="196"/>
      <c r="K591" s="196"/>
    </row>
    <row r="592" spans="1:11" ht="15.75" customHeight="1">
      <c r="A592" s="194"/>
      <c r="B592" s="194"/>
      <c r="D592" s="194"/>
      <c r="E592" s="195"/>
      <c r="F592" s="195"/>
      <c r="G592" s="195"/>
      <c r="H592" s="196"/>
      <c r="I592" s="196"/>
      <c r="J592" s="196"/>
      <c r="K592" s="196"/>
    </row>
    <row r="593" spans="1:11" ht="15.75" customHeight="1">
      <c r="A593" s="194"/>
      <c r="B593" s="194"/>
      <c r="D593" s="194"/>
      <c r="E593" s="195"/>
      <c r="F593" s="195"/>
      <c r="G593" s="195"/>
      <c r="H593" s="196"/>
      <c r="I593" s="196"/>
      <c r="J593" s="196"/>
      <c r="K593" s="196"/>
    </row>
    <row r="594" spans="1:11" ht="15.75" customHeight="1">
      <c r="A594" s="194"/>
      <c r="B594" s="194"/>
      <c r="D594" s="194"/>
      <c r="E594" s="195"/>
      <c r="F594" s="195"/>
      <c r="G594" s="195"/>
      <c r="H594" s="196"/>
      <c r="I594" s="196"/>
      <c r="J594" s="196"/>
      <c r="K594" s="196"/>
    </row>
    <row r="595" spans="1:11" ht="15.75" customHeight="1">
      <c r="A595" s="194"/>
      <c r="B595" s="194"/>
      <c r="D595" s="194"/>
      <c r="E595" s="195"/>
      <c r="F595" s="195"/>
      <c r="G595" s="195"/>
      <c r="H595" s="196"/>
      <c r="I595" s="196"/>
      <c r="J595" s="196"/>
      <c r="K595" s="196"/>
    </row>
    <row r="596" spans="1:11" ht="15.75" customHeight="1">
      <c r="A596" s="194"/>
      <c r="B596" s="194"/>
      <c r="D596" s="194"/>
      <c r="E596" s="195"/>
      <c r="F596" s="195"/>
      <c r="G596" s="195"/>
      <c r="H596" s="196"/>
      <c r="I596" s="196"/>
      <c r="J596" s="196"/>
      <c r="K596" s="196"/>
    </row>
    <row r="597" spans="1:11" ht="15.75" customHeight="1">
      <c r="A597" s="194"/>
      <c r="B597" s="194"/>
      <c r="D597" s="194"/>
      <c r="E597" s="195"/>
      <c r="F597" s="195"/>
      <c r="G597" s="195"/>
      <c r="H597" s="196"/>
      <c r="I597" s="196"/>
      <c r="J597" s="196"/>
      <c r="K597" s="196"/>
    </row>
    <row r="598" spans="1:11" ht="15.75" customHeight="1">
      <c r="A598" s="194"/>
      <c r="B598" s="194"/>
      <c r="D598" s="194"/>
      <c r="E598" s="195"/>
      <c r="F598" s="195"/>
      <c r="G598" s="195"/>
      <c r="H598" s="196"/>
      <c r="I598" s="196"/>
      <c r="J598" s="196"/>
      <c r="K598" s="196"/>
    </row>
    <row r="599" spans="1:11" ht="15.75" customHeight="1">
      <c r="A599" s="194"/>
      <c r="B599" s="194"/>
      <c r="D599" s="194"/>
      <c r="E599" s="195"/>
      <c r="F599" s="195"/>
      <c r="G599" s="195"/>
      <c r="H599" s="196"/>
      <c r="I599" s="196"/>
      <c r="J599" s="196"/>
      <c r="K599" s="196"/>
    </row>
    <row r="600" spans="1:11" ht="15.75" customHeight="1">
      <c r="A600" s="194"/>
      <c r="B600" s="194"/>
      <c r="D600" s="194"/>
      <c r="E600" s="195"/>
      <c r="F600" s="195"/>
      <c r="G600" s="195"/>
      <c r="H600" s="196"/>
      <c r="I600" s="196"/>
      <c r="J600" s="196"/>
      <c r="K600" s="196"/>
    </row>
    <row r="601" spans="1:11" ht="15.75" customHeight="1">
      <c r="A601" s="194"/>
      <c r="B601" s="194"/>
      <c r="D601" s="194"/>
      <c r="E601" s="195"/>
      <c r="F601" s="195"/>
      <c r="G601" s="195"/>
      <c r="H601" s="196"/>
      <c r="I601" s="196"/>
      <c r="J601" s="196"/>
      <c r="K601" s="196"/>
    </row>
    <row r="602" spans="1:11" ht="15.75" customHeight="1">
      <c r="A602" s="194"/>
      <c r="B602" s="194"/>
      <c r="D602" s="194"/>
      <c r="E602" s="195"/>
      <c r="F602" s="195"/>
      <c r="G602" s="195"/>
      <c r="H602" s="196"/>
      <c r="I602" s="196"/>
      <c r="J602" s="196"/>
      <c r="K602" s="196"/>
    </row>
    <row r="603" spans="1:11" ht="15.75" customHeight="1">
      <c r="A603" s="194"/>
      <c r="B603" s="194"/>
      <c r="D603" s="194"/>
      <c r="E603" s="195"/>
      <c r="F603" s="195"/>
      <c r="G603" s="195"/>
      <c r="H603" s="196"/>
      <c r="I603" s="196"/>
      <c r="J603" s="196"/>
      <c r="K603" s="196"/>
    </row>
    <row r="604" spans="1:11" ht="15.75" customHeight="1">
      <c r="A604" s="194"/>
      <c r="B604" s="194"/>
      <c r="D604" s="194"/>
      <c r="E604" s="195"/>
      <c r="F604" s="195"/>
      <c r="G604" s="195"/>
      <c r="H604" s="196"/>
      <c r="I604" s="196"/>
      <c r="J604" s="196"/>
      <c r="K604" s="196"/>
    </row>
    <row r="605" spans="1:11" ht="15.75" customHeight="1">
      <c r="A605" s="194"/>
      <c r="B605" s="194"/>
      <c r="D605" s="194"/>
      <c r="E605" s="195"/>
      <c r="F605" s="195"/>
      <c r="G605" s="195"/>
      <c r="H605" s="196"/>
      <c r="I605" s="196"/>
      <c r="J605" s="196"/>
      <c r="K605" s="196"/>
    </row>
    <row r="606" spans="1:11" ht="15.75" customHeight="1">
      <c r="A606" s="194"/>
      <c r="B606" s="194"/>
      <c r="D606" s="194"/>
      <c r="E606" s="195"/>
      <c r="F606" s="195"/>
      <c r="G606" s="195"/>
      <c r="H606" s="196"/>
      <c r="I606" s="196"/>
      <c r="J606" s="196"/>
      <c r="K606" s="196"/>
    </row>
    <row r="607" spans="1:11" ht="15.75" customHeight="1">
      <c r="A607" s="194"/>
      <c r="B607" s="194"/>
      <c r="D607" s="194"/>
      <c r="E607" s="195"/>
      <c r="F607" s="195"/>
      <c r="G607" s="195"/>
      <c r="H607" s="196"/>
      <c r="I607" s="196"/>
      <c r="J607" s="196"/>
      <c r="K607" s="196"/>
    </row>
    <row r="608" spans="1:11" ht="15.75" customHeight="1">
      <c r="A608" s="194"/>
      <c r="B608" s="194"/>
      <c r="D608" s="194"/>
      <c r="E608" s="195"/>
      <c r="F608" s="195"/>
      <c r="G608" s="195"/>
      <c r="H608" s="196"/>
      <c r="I608" s="196"/>
      <c r="J608" s="196"/>
      <c r="K608" s="196"/>
    </row>
    <row r="609" spans="1:11" ht="15.75" customHeight="1">
      <c r="A609" s="194"/>
      <c r="B609" s="194"/>
      <c r="D609" s="194"/>
      <c r="E609" s="195"/>
      <c r="F609" s="195"/>
      <c r="G609" s="195"/>
      <c r="H609" s="196"/>
      <c r="I609" s="196"/>
      <c r="J609" s="196"/>
      <c r="K609" s="196"/>
    </row>
    <row r="610" spans="1:11" ht="15.75" customHeight="1">
      <c r="A610" s="194"/>
      <c r="B610" s="194"/>
      <c r="D610" s="194"/>
      <c r="E610" s="195"/>
      <c r="F610" s="195"/>
      <c r="G610" s="195"/>
      <c r="H610" s="196"/>
      <c r="I610" s="196"/>
      <c r="J610" s="196"/>
      <c r="K610" s="196"/>
    </row>
    <row r="611" spans="1:11" ht="15.75" customHeight="1">
      <c r="A611" s="194"/>
      <c r="B611" s="194"/>
      <c r="D611" s="194"/>
      <c r="E611" s="195"/>
      <c r="F611" s="195"/>
      <c r="G611" s="195"/>
      <c r="H611" s="196"/>
      <c r="I611" s="196"/>
      <c r="J611" s="196"/>
      <c r="K611" s="196"/>
    </row>
    <row r="612" spans="1:11" ht="15.75" customHeight="1">
      <c r="A612" s="194"/>
      <c r="B612" s="194"/>
      <c r="D612" s="194"/>
      <c r="E612" s="195"/>
      <c r="F612" s="195"/>
      <c r="G612" s="195"/>
      <c r="H612" s="196"/>
      <c r="I612" s="196"/>
      <c r="J612" s="196"/>
      <c r="K612" s="196"/>
    </row>
    <row r="613" spans="1:11" ht="15.75" customHeight="1">
      <c r="A613" s="194"/>
      <c r="B613" s="194"/>
      <c r="D613" s="194"/>
      <c r="E613" s="195"/>
      <c r="F613" s="195"/>
      <c r="G613" s="195"/>
      <c r="H613" s="196"/>
      <c r="I613" s="196"/>
      <c r="J613" s="196"/>
      <c r="K613" s="196"/>
    </row>
    <row r="614" spans="1:11" ht="15.75" customHeight="1">
      <c r="A614" s="194"/>
      <c r="B614" s="194"/>
      <c r="D614" s="194"/>
      <c r="E614" s="195"/>
      <c r="F614" s="195"/>
      <c r="G614" s="195"/>
      <c r="H614" s="196"/>
      <c r="I614" s="196"/>
      <c r="J614" s="196"/>
      <c r="K614" s="196"/>
    </row>
    <row r="615" spans="1:11" ht="15.75" customHeight="1">
      <c r="A615" s="194"/>
      <c r="B615" s="194"/>
      <c r="D615" s="194"/>
      <c r="E615" s="195"/>
      <c r="F615" s="195"/>
      <c r="G615" s="195"/>
      <c r="H615" s="196"/>
      <c r="I615" s="196"/>
      <c r="J615" s="196"/>
      <c r="K615" s="196"/>
    </row>
    <row r="616" spans="1:11" ht="15.75" customHeight="1">
      <c r="A616" s="194"/>
      <c r="B616" s="194"/>
      <c r="D616" s="194"/>
      <c r="E616" s="195"/>
      <c r="F616" s="195"/>
      <c r="G616" s="195"/>
      <c r="H616" s="196"/>
      <c r="I616" s="196"/>
      <c r="J616" s="196"/>
      <c r="K616" s="196"/>
    </row>
    <row r="617" spans="1:11" ht="15.75" customHeight="1">
      <c r="A617" s="194"/>
      <c r="B617" s="194"/>
      <c r="D617" s="194"/>
      <c r="E617" s="195"/>
      <c r="F617" s="195"/>
      <c r="G617" s="195"/>
      <c r="H617" s="196"/>
      <c r="I617" s="196"/>
      <c r="J617" s="196"/>
      <c r="K617" s="196"/>
    </row>
    <row r="618" spans="1:11" ht="15.75" customHeight="1">
      <c r="A618" s="194"/>
      <c r="B618" s="194"/>
      <c r="D618" s="194"/>
      <c r="E618" s="195"/>
      <c r="F618" s="195"/>
      <c r="G618" s="195"/>
      <c r="H618" s="196"/>
      <c r="I618" s="196"/>
      <c r="J618" s="196"/>
      <c r="K618" s="196"/>
    </row>
    <row r="619" spans="1:11" ht="15.75" customHeight="1">
      <c r="A619" s="194"/>
      <c r="B619" s="194"/>
      <c r="D619" s="194"/>
      <c r="E619" s="195"/>
      <c r="F619" s="195"/>
      <c r="G619" s="195"/>
      <c r="H619" s="196"/>
      <c r="I619" s="196"/>
      <c r="J619" s="196"/>
      <c r="K619" s="196"/>
    </row>
    <row r="620" spans="1:11" ht="15.75" customHeight="1">
      <c r="A620" s="194"/>
      <c r="B620" s="194"/>
      <c r="D620" s="194"/>
      <c r="E620" s="195"/>
      <c r="F620" s="195"/>
      <c r="G620" s="195"/>
      <c r="H620" s="196"/>
      <c r="I620" s="196"/>
      <c r="J620" s="196"/>
      <c r="K620" s="196"/>
    </row>
    <row r="621" spans="1:11" ht="15.75" customHeight="1">
      <c r="A621" s="194"/>
      <c r="B621" s="194"/>
      <c r="D621" s="194"/>
      <c r="E621" s="195"/>
      <c r="F621" s="195"/>
      <c r="G621" s="195"/>
      <c r="H621" s="196"/>
      <c r="I621" s="196"/>
      <c r="J621" s="196"/>
      <c r="K621" s="196"/>
    </row>
    <row r="622" spans="1:11" ht="15.75" customHeight="1">
      <c r="A622" s="194"/>
      <c r="B622" s="194"/>
      <c r="D622" s="194"/>
      <c r="E622" s="195"/>
      <c r="F622" s="195"/>
      <c r="G622" s="195"/>
      <c r="H622" s="196"/>
      <c r="I622" s="196"/>
      <c r="J622" s="196"/>
      <c r="K622" s="196"/>
    </row>
    <row r="623" spans="1:11" ht="15.75" customHeight="1">
      <c r="A623" s="194"/>
      <c r="B623" s="194"/>
      <c r="D623" s="194"/>
      <c r="E623" s="195"/>
      <c r="F623" s="195"/>
      <c r="G623" s="195"/>
      <c r="H623" s="196"/>
      <c r="I623" s="196"/>
      <c r="J623" s="196"/>
      <c r="K623" s="196"/>
    </row>
    <row r="624" spans="1:11" ht="15.75" customHeight="1">
      <c r="A624" s="194"/>
      <c r="B624" s="194"/>
      <c r="D624" s="194"/>
      <c r="E624" s="195"/>
      <c r="F624" s="195"/>
      <c r="G624" s="195"/>
      <c r="H624" s="196"/>
      <c r="I624" s="196"/>
      <c r="J624" s="196"/>
      <c r="K624" s="196"/>
    </row>
    <row r="625" spans="1:11" ht="15.75" customHeight="1">
      <c r="A625" s="194"/>
      <c r="B625" s="194"/>
      <c r="D625" s="194"/>
      <c r="E625" s="195"/>
      <c r="F625" s="195"/>
      <c r="G625" s="195"/>
      <c r="H625" s="196"/>
      <c r="I625" s="196"/>
      <c r="J625" s="196"/>
      <c r="K625" s="196"/>
    </row>
    <row r="626" spans="1:11" ht="15.75" customHeight="1">
      <c r="A626" s="194"/>
      <c r="B626" s="194"/>
      <c r="D626" s="194"/>
      <c r="E626" s="195"/>
      <c r="F626" s="195"/>
      <c r="G626" s="195"/>
      <c r="H626" s="196"/>
      <c r="I626" s="196"/>
      <c r="J626" s="196"/>
      <c r="K626" s="196"/>
    </row>
    <row r="627" spans="1:11" ht="15.75" customHeight="1">
      <c r="A627" s="194"/>
      <c r="B627" s="194"/>
      <c r="D627" s="194"/>
      <c r="E627" s="195"/>
      <c r="F627" s="195"/>
      <c r="G627" s="195"/>
      <c r="H627" s="196"/>
      <c r="I627" s="196"/>
      <c r="J627" s="196"/>
      <c r="K627" s="196"/>
    </row>
    <row r="628" spans="1:11" ht="15.75" customHeight="1">
      <c r="A628" s="194"/>
      <c r="B628" s="194"/>
      <c r="D628" s="194"/>
      <c r="E628" s="195"/>
      <c r="F628" s="195"/>
      <c r="G628" s="195"/>
      <c r="H628" s="196"/>
      <c r="I628" s="196"/>
      <c r="J628" s="196"/>
      <c r="K628" s="196"/>
    </row>
    <row r="629" spans="1:11" ht="15.75" customHeight="1">
      <c r="A629" s="194"/>
      <c r="B629" s="194"/>
      <c r="D629" s="194"/>
      <c r="E629" s="195"/>
      <c r="F629" s="195"/>
      <c r="G629" s="195"/>
      <c r="H629" s="196"/>
      <c r="I629" s="196"/>
      <c r="J629" s="196"/>
      <c r="K629" s="196"/>
    </row>
    <row r="630" spans="1:11" ht="15.75" customHeight="1">
      <c r="A630" s="194"/>
      <c r="B630" s="194"/>
      <c r="D630" s="194"/>
      <c r="E630" s="195"/>
      <c r="F630" s="195"/>
      <c r="G630" s="195"/>
      <c r="H630" s="196"/>
      <c r="I630" s="196"/>
      <c r="J630" s="196"/>
      <c r="K630" s="196"/>
    </row>
    <row r="631" spans="1:11" ht="15.75" customHeight="1">
      <c r="A631" s="194"/>
      <c r="B631" s="194"/>
      <c r="D631" s="194"/>
      <c r="E631" s="195"/>
      <c r="F631" s="195"/>
      <c r="G631" s="195"/>
      <c r="H631" s="196"/>
      <c r="I631" s="196"/>
      <c r="J631" s="196"/>
      <c r="K631" s="196"/>
    </row>
    <row r="632" spans="1:11" ht="15.75" customHeight="1">
      <c r="A632" s="194"/>
      <c r="B632" s="194"/>
      <c r="D632" s="194"/>
      <c r="E632" s="195"/>
      <c r="F632" s="195"/>
      <c r="G632" s="195"/>
      <c r="H632" s="196"/>
      <c r="I632" s="196"/>
      <c r="J632" s="196"/>
      <c r="K632" s="196"/>
    </row>
    <row r="633" spans="1:11" ht="15.75" customHeight="1">
      <c r="A633" s="194"/>
      <c r="B633" s="194"/>
      <c r="D633" s="194"/>
      <c r="E633" s="195"/>
      <c r="F633" s="195"/>
      <c r="G633" s="195"/>
      <c r="H633" s="196"/>
      <c r="I633" s="196"/>
      <c r="J633" s="196"/>
      <c r="K633" s="196"/>
    </row>
    <row r="634" spans="1:11" ht="15.75" customHeight="1">
      <c r="A634" s="194"/>
      <c r="B634" s="194"/>
      <c r="D634" s="194"/>
      <c r="E634" s="195"/>
      <c r="F634" s="195"/>
      <c r="G634" s="195"/>
      <c r="H634" s="196"/>
      <c r="I634" s="196"/>
      <c r="J634" s="196"/>
      <c r="K634" s="196"/>
    </row>
    <row r="635" spans="1:11" ht="15.75" customHeight="1">
      <c r="A635" s="194"/>
      <c r="B635" s="194"/>
      <c r="D635" s="194"/>
      <c r="E635" s="195"/>
      <c r="F635" s="195"/>
      <c r="G635" s="195"/>
      <c r="H635" s="196"/>
      <c r="I635" s="196"/>
      <c r="J635" s="196"/>
      <c r="K635" s="196"/>
    </row>
    <row r="636" spans="1:11" ht="15.75" customHeight="1">
      <c r="A636" s="194"/>
      <c r="B636" s="194"/>
      <c r="D636" s="194"/>
      <c r="E636" s="195"/>
      <c r="F636" s="195"/>
      <c r="G636" s="195"/>
      <c r="H636" s="196"/>
      <c r="I636" s="196"/>
      <c r="J636" s="196"/>
      <c r="K636" s="196"/>
    </row>
    <row r="637" spans="1:11" ht="15.75" customHeight="1">
      <c r="A637" s="194"/>
      <c r="B637" s="194"/>
      <c r="D637" s="194"/>
      <c r="E637" s="195"/>
      <c r="F637" s="195"/>
      <c r="G637" s="195"/>
      <c r="H637" s="196"/>
      <c r="I637" s="196"/>
      <c r="J637" s="196"/>
      <c r="K637" s="196"/>
    </row>
    <row r="638" spans="1:11" ht="15.75" customHeight="1">
      <c r="A638" s="194"/>
      <c r="B638" s="194"/>
      <c r="D638" s="194"/>
      <c r="E638" s="195"/>
      <c r="F638" s="195"/>
      <c r="G638" s="195"/>
      <c r="H638" s="196"/>
      <c r="I638" s="196"/>
      <c r="J638" s="196"/>
      <c r="K638" s="196"/>
    </row>
    <row r="639" spans="1:11" ht="15.75" customHeight="1">
      <c r="A639" s="194"/>
      <c r="B639" s="194"/>
      <c r="D639" s="194"/>
      <c r="E639" s="195"/>
      <c r="F639" s="195"/>
      <c r="G639" s="195"/>
      <c r="H639" s="196"/>
      <c r="I639" s="196"/>
      <c r="J639" s="196"/>
      <c r="K639" s="196"/>
    </row>
    <row r="640" spans="1:11" ht="15.75" customHeight="1">
      <c r="A640" s="194"/>
      <c r="B640" s="194"/>
      <c r="D640" s="194"/>
      <c r="E640" s="195"/>
      <c r="F640" s="195"/>
      <c r="G640" s="195"/>
      <c r="H640" s="196"/>
      <c r="I640" s="196"/>
      <c r="J640" s="196"/>
      <c r="K640" s="196"/>
    </row>
    <row r="641" spans="1:11" ht="15.75" customHeight="1">
      <c r="A641" s="194"/>
      <c r="B641" s="194"/>
      <c r="D641" s="194"/>
      <c r="E641" s="195"/>
      <c r="F641" s="195"/>
      <c r="G641" s="195"/>
      <c r="H641" s="196"/>
      <c r="I641" s="196"/>
      <c r="J641" s="196"/>
      <c r="K641" s="196"/>
    </row>
    <row r="642" spans="1:11" ht="15.75" customHeight="1">
      <c r="A642" s="194"/>
      <c r="B642" s="194"/>
      <c r="D642" s="194"/>
      <c r="E642" s="195"/>
      <c r="F642" s="195"/>
      <c r="G642" s="195"/>
      <c r="H642" s="196"/>
      <c r="I642" s="196"/>
      <c r="J642" s="196"/>
      <c r="K642" s="196"/>
    </row>
    <row r="643" spans="1:11" ht="15.75" customHeight="1">
      <c r="A643" s="194"/>
      <c r="B643" s="194"/>
      <c r="D643" s="194"/>
      <c r="E643" s="195"/>
      <c r="F643" s="195"/>
      <c r="G643" s="195"/>
      <c r="H643" s="196"/>
      <c r="I643" s="196"/>
      <c r="J643" s="196"/>
      <c r="K643" s="196"/>
    </row>
    <row r="644" spans="1:11" ht="15.75" customHeight="1">
      <c r="A644" s="194"/>
      <c r="B644" s="194"/>
      <c r="D644" s="194"/>
      <c r="E644" s="195"/>
      <c r="F644" s="195"/>
      <c r="G644" s="195"/>
      <c r="H644" s="196"/>
      <c r="I644" s="196"/>
      <c r="J644" s="196"/>
      <c r="K644" s="196"/>
    </row>
    <row r="645" spans="1:11" ht="15.75" customHeight="1">
      <c r="A645" s="194"/>
      <c r="B645" s="194"/>
      <c r="D645" s="194"/>
      <c r="E645" s="195"/>
      <c r="F645" s="195"/>
      <c r="G645" s="195"/>
      <c r="H645" s="196"/>
      <c r="I645" s="196"/>
      <c r="J645" s="196"/>
      <c r="K645" s="196"/>
    </row>
    <row r="646" spans="1:11" ht="15.75" customHeight="1">
      <c r="A646" s="194"/>
      <c r="B646" s="194"/>
      <c r="D646" s="194"/>
      <c r="E646" s="195"/>
      <c r="F646" s="195"/>
      <c r="G646" s="195"/>
      <c r="H646" s="196"/>
      <c r="I646" s="196"/>
      <c r="J646" s="196"/>
      <c r="K646" s="196"/>
    </row>
    <row r="647" spans="1:11" ht="15.75" customHeight="1">
      <c r="A647" s="194"/>
      <c r="B647" s="194"/>
      <c r="D647" s="194"/>
      <c r="E647" s="195"/>
      <c r="F647" s="195"/>
      <c r="G647" s="195"/>
      <c r="H647" s="196"/>
      <c r="I647" s="196"/>
      <c r="J647" s="196"/>
      <c r="K647" s="196"/>
    </row>
    <row r="648" spans="1:11" ht="15.75" customHeight="1">
      <c r="A648" s="194"/>
      <c r="B648" s="194"/>
      <c r="D648" s="194"/>
      <c r="E648" s="195"/>
      <c r="F648" s="195"/>
      <c r="G648" s="195"/>
      <c r="H648" s="196"/>
      <c r="I648" s="196"/>
      <c r="J648" s="196"/>
      <c r="K648" s="196"/>
    </row>
    <row r="649" spans="1:11" ht="15.75" customHeight="1">
      <c r="A649" s="194"/>
      <c r="B649" s="194"/>
      <c r="D649" s="194"/>
      <c r="E649" s="195"/>
      <c r="F649" s="195"/>
      <c r="G649" s="195"/>
      <c r="H649" s="196"/>
      <c r="I649" s="196"/>
      <c r="J649" s="196"/>
      <c r="K649" s="196"/>
    </row>
    <row r="650" spans="1:11" ht="15.75" customHeight="1">
      <c r="A650" s="194"/>
      <c r="B650" s="194"/>
      <c r="D650" s="194"/>
      <c r="E650" s="195"/>
      <c r="F650" s="195"/>
      <c r="G650" s="195"/>
      <c r="H650" s="196"/>
      <c r="I650" s="196"/>
      <c r="J650" s="196"/>
      <c r="K650" s="196"/>
    </row>
    <row r="651" spans="1:11" ht="15.75" customHeight="1">
      <c r="A651" s="194"/>
      <c r="B651" s="194"/>
      <c r="D651" s="194"/>
      <c r="E651" s="195"/>
      <c r="F651" s="195"/>
      <c r="G651" s="195"/>
      <c r="H651" s="196"/>
      <c r="I651" s="196"/>
      <c r="J651" s="196"/>
      <c r="K651" s="196"/>
    </row>
    <row r="652" spans="1:11" ht="15.75" customHeight="1">
      <c r="A652" s="194"/>
      <c r="B652" s="194"/>
      <c r="D652" s="194"/>
      <c r="E652" s="195"/>
      <c r="F652" s="195"/>
      <c r="G652" s="195"/>
      <c r="H652" s="196"/>
      <c r="I652" s="196"/>
      <c r="J652" s="196"/>
      <c r="K652" s="196"/>
    </row>
    <row r="653" spans="1:11" ht="15.75" customHeight="1">
      <c r="A653" s="194"/>
      <c r="B653" s="194"/>
      <c r="D653" s="194"/>
      <c r="E653" s="195"/>
      <c r="F653" s="195"/>
      <c r="G653" s="195"/>
      <c r="H653" s="196"/>
      <c r="I653" s="196"/>
      <c r="J653" s="196"/>
      <c r="K653" s="196"/>
    </row>
    <row r="654" spans="1:11" ht="15.75" customHeight="1">
      <c r="A654" s="194"/>
      <c r="B654" s="194"/>
      <c r="D654" s="194"/>
      <c r="E654" s="195"/>
      <c r="F654" s="195"/>
      <c r="G654" s="195"/>
      <c r="H654" s="196"/>
      <c r="I654" s="196"/>
      <c r="J654" s="196"/>
      <c r="K654" s="196"/>
    </row>
    <row r="655" spans="1:11" ht="15.75" customHeight="1">
      <c r="A655" s="194"/>
      <c r="B655" s="194"/>
      <c r="D655" s="194"/>
      <c r="E655" s="195"/>
      <c r="F655" s="195"/>
      <c r="G655" s="195"/>
      <c r="H655" s="196"/>
      <c r="I655" s="196"/>
      <c r="J655" s="196"/>
      <c r="K655" s="196"/>
    </row>
    <row r="656" spans="1:11" ht="15.75" customHeight="1">
      <c r="A656" s="194"/>
      <c r="B656" s="194"/>
      <c r="D656" s="194"/>
      <c r="E656" s="195"/>
      <c r="F656" s="195"/>
      <c r="G656" s="195"/>
      <c r="H656" s="196"/>
      <c r="I656" s="196"/>
      <c r="J656" s="196"/>
      <c r="K656" s="196"/>
    </row>
    <row r="657" spans="1:11" ht="15.75" customHeight="1">
      <c r="A657" s="194"/>
      <c r="B657" s="194"/>
      <c r="D657" s="194"/>
      <c r="E657" s="195"/>
      <c r="F657" s="195"/>
      <c r="G657" s="195"/>
      <c r="H657" s="196"/>
      <c r="I657" s="196"/>
      <c r="J657" s="196"/>
      <c r="K657" s="196"/>
    </row>
    <row r="658" spans="1:11" ht="15.75" customHeight="1">
      <c r="A658" s="194"/>
      <c r="B658" s="194"/>
      <c r="D658" s="194"/>
      <c r="E658" s="195"/>
      <c r="F658" s="195"/>
      <c r="G658" s="195"/>
      <c r="H658" s="196"/>
      <c r="I658" s="196"/>
      <c r="J658" s="196"/>
      <c r="K658" s="196"/>
    </row>
    <row r="659" spans="1:11" ht="15.75" customHeight="1">
      <c r="A659" s="194"/>
      <c r="B659" s="194"/>
      <c r="D659" s="194"/>
      <c r="E659" s="195"/>
      <c r="F659" s="195"/>
      <c r="G659" s="195"/>
      <c r="H659" s="196"/>
      <c r="I659" s="196"/>
      <c r="J659" s="196"/>
      <c r="K659" s="196"/>
    </row>
    <row r="660" spans="1:11" ht="15.75" customHeight="1">
      <c r="A660" s="194"/>
      <c r="B660" s="194"/>
      <c r="D660" s="194"/>
      <c r="E660" s="195"/>
      <c r="F660" s="195"/>
      <c r="G660" s="195"/>
      <c r="H660" s="196"/>
      <c r="I660" s="196"/>
      <c r="J660" s="196"/>
      <c r="K660" s="196"/>
    </row>
    <row r="661" spans="1:11" ht="15.75" customHeight="1">
      <c r="A661" s="194"/>
      <c r="B661" s="194"/>
      <c r="D661" s="194"/>
      <c r="E661" s="195"/>
      <c r="F661" s="195"/>
      <c r="G661" s="195"/>
      <c r="H661" s="196"/>
      <c r="I661" s="196"/>
      <c r="J661" s="196"/>
      <c r="K661" s="196"/>
    </row>
    <row r="662" spans="1:11" ht="15.75" customHeight="1">
      <c r="A662" s="194"/>
      <c r="B662" s="194"/>
      <c r="D662" s="194"/>
      <c r="E662" s="195"/>
      <c r="F662" s="195"/>
      <c r="G662" s="195"/>
      <c r="H662" s="196"/>
      <c r="I662" s="196"/>
      <c r="J662" s="196"/>
      <c r="K662" s="196"/>
    </row>
    <row r="663" spans="1:11" ht="15.75" customHeight="1">
      <c r="A663" s="194"/>
      <c r="B663" s="194"/>
      <c r="D663" s="194"/>
      <c r="E663" s="195"/>
      <c r="F663" s="195"/>
      <c r="G663" s="195"/>
      <c r="H663" s="196"/>
      <c r="I663" s="196"/>
      <c r="J663" s="196"/>
      <c r="K663" s="196"/>
    </row>
    <row r="664" spans="1:11" ht="15.75" customHeight="1">
      <c r="A664" s="194"/>
      <c r="B664" s="194"/>
      <c r="D664" s="194"/>
      <c r="E664" s="195"/>
      <c r="F664" s="195"/>
      <c r="G664" s="195"/>
      <c r="H664" s="196"/>
      <c r="I664" s="196"/>
      <c r="J664" s="196"/>
      <c r="K664" s="196"/>
    </row>
    <row r="665" spans="1:11" ht="15.75" customHeight="1">
      <c r="A665" s="194"/>
      <c r="B665" s="194"/>
      <c r="D665" s="194"/>
      <c r="E665" s="195"/>
      <c r="F665" s="195"/>
      <c r="G665" s="195"/>
      <c r="H665" s="196"/>
      <c r="I665" s="196"/>
      <c r="J665" s="196"/>
      <c r="K665" s="196"/>
    </row>
    <row r="666" spans="1:11" ht="15.75" customHeight="1">
      <c r="A666" s="194"/>
      <c r="B666" s="194"/>
      <c r="D666" s="194"/>
      <c r="E666" s="195"/>
      <c r="F666" s="195"/>
      <c r="G666" s="195"/>
      <c r="H666" s="196"/>
      <c r="I666" s="196"/>
      <c r="J666" s="196"/>
      <c r="K666" s="196"/>
    </row>
    <row r="667" spans="1:11" ht="15.75" customHeight="1">
      <c r="A667" s="194"/>
      <c r="B667" s="194"/>
      <c r="D667" s="194"/>
      <c r="E667" s="195"/>
      <c r="F667" s="195"/>
      <c r="G667" s="195"/>
      <c r="H667" s="196"/>
      <c r="I667" s="196"/>
      <c r="J667" s="196"/>
      <c r="K667" s="196"/>
    </row>
    <row r="668" spans="1:11" ht="15.75" customHeight="1">
      <c r="A668" s="194"/>
      <c r="B668" s="194"/>
      <c r="D668" s="194"/>
      <c r="E668" s="195"/>
      <c r="F668" s="195"/>
      <c r="G668" s="195"/>
      <c r="H668" s="196"/>
      <c r="I668" s="196"/>
      <c r="J668" s="196"/>
      <c r="K668" s="196"/>
    </row>
    <row r="669" spans="1:11" ht="15.75" customHeight="1">
      <c r="A669" s="194"/>
      <c r="B669" s="194"/>
      <c r="D669" s="194"/>
      <c r="E669" s="195"/>
      <c r="F669" s="195"/>
      <c r="G669" s="195"/>
      <c r="H669" s="196"/>
      <c r="I669" s="196"/>
      <c r="J669" s="196"/>
      <c r="K669" s="196"/>
    </row>
    <row r="670" spans="1:11" ht="15.75" customHeight="1">
      <c r="A670" s="194"/>
      <c r="B670" s="194"/>
      <c r="D670" s="194"/>
      <c r="E670" s="195"/>
      <c r="F670" s="195"/>
      <c r="G670" s="195"/>
      <c r="H670" s="196"/>
      <c r="I670" s="196"/>
      <c r="J670" s="196"/>
      <c r="K670" s="196"/>
    </row>
    <row r="671" spans="1:11" ht="15.75" customHeight="1">
      <c r="A671" s="194"/>
      <c r="B671" s="194"/>
      <c r="D671" s="194"/>
      <c r="E671" s="195"/>
      <c r="F671" s="195"/>
      <c r="G671" s="195"/>
      <c r="H671" s="196"/>
      <c r="I671" s="196"/>
      <c r="J671" s="196"/>
      <c r="K671" s="196"/>
    </row>
    <row r="672" spans="1:11" ht="15.75" customHeight="1">
      <c r="A672" s="194"/>
      <c r="B672" s="194"/>
      <c r="D672" s="194"/>
      <c r="E672" s="195"/>
      <c r="F672" s="195"/>
      <c r="G672" s="195"/>
      <c r="H672" s="196"/>
      <c r="I672" s="196"/>
      <c r="J672" s="196"/>
      <c r="K672" s="196"/>
    </row>
    <row r="673" spans="1:11" ht="15.75" customHeight="1">
      <c r="A673" s="194"/>
      <c r="B673" s="194"/>
      <c r="D673" s="194"/>
      <c r="E673" s="195"/>
      <c r="F673" s="195"/>
      <c r="G673" s="195"/>
      <c r="H673" s="196"/>
      <c r="I673" s="196"/>
      <c r="J673" s="196"/>
      <c r="K673" s="196"/>
    </row>
    <row r="674" spans="1:11" ht="15.75" customHeight="1">
      <c r="A674" s="194"/>
      <c r="B674" s="194"/>
      <c r="D674" s="194"/>
      <c r="E674" s="195"/>
      <c r="F674" s="195"/>
      <c r="G674" s="195"/>
      <c r="H674" s="196"/>
      <c r="I674" s="196"/>
      <c r="J674" s="196"/>
      <c r="K674" s="196"/>
    </row>
    <row r="675" spans="1:11" ht="15.75" customHeight="1">
      <c r="A675" s="194"/>
      <c r="B675" s="194"/>
      <c r="D675" s="194"/>
      <c r="E675" s="195"/>
      <c r="F675" s="195"/>
      <c r="G675" s="195"/>
      <c r="H675" s="196"/>
      <c r="I675" s="196"/>
      <c r="J675" s="196"/>
      <c r="K675" s="196"/>
    </row>
    <row r="676" spans="1:11" ht="15.75" customHeight="1">
      <c r="A676" s="194"/>
      <c r="B676" s="194"/>
      <c r="D676" s="194"/>
      <c r="E676" s="195"/>
      <c r="F676" s="195"/>
      <c r="G676" s="195"/>
      <c r="H676" s="196"/>
      <c r="I676" s="196"/>
      <c r="J676" s="196"/>
      <c r="K676" s="196"/>
    </row>
    <row r="677" spans="1:11" ht="15.75" customHeight="1">
      <c r="A677" s="194"/>
      <c r="B677" s="194"/>
      <c r="D677" s="194"/>
      <c r="E677" s="195"/>
      <c r="F677" s="195"/>
      <c r="G677" s="195"/>
      <c r="H677" s="196"/>
      <c r="I677" s="196"/>
      <c r="J677" s="196"/>
      <c r="K677" s="196"/>
    </row>
    <row r="678" spans="1:11" ht="15.75" customHeight="1">
      <c r="A678" s="194"/>
      <c r="B678" s="194"/>
      <c r="D678" s="194"/>
      <c r="E678" s="195"/>
      <c r="F678" s="195"/>
      <c r="G678" s="195"/>
      <c r="H678" s="196"/>
      <c r="I678" s="196"/>
      <c r="J678" s="196"/>
      <c r="K678" s="196"/>
    </row>
    <row r="679" spans="1:11" ht="15.75" customHeight="1">
      <c r="A679" s="194"/>
      <c r="B679" s="194"/>
      <c r="D679" s="194"/>
      <c r="E679" s="195"/>
      <c r="F679" s="195"/>
      <c r="G679" s="195"/>
      <c r="H679" s="196"/>
      <c r="I679" s="196"/>
      <c r="J679" s="196"/>
      <c r="K679" s="196"/>
    </row>
    <row r="680" spans="1:11" ht="15.75" customHeight="1">
      <c r="A680" s="194"/>
      <c r="B680" s="194"/>
      <c r="D680" s="194"/>
      <c r="E680" s="195"/>
      <c r="F680" s="195"/>
      <c r="G680" s="195"/>
      <c r="H680" s="196"/>
      <c r="I680" s="196"/>
      <c r="J680" s="196"/>
      <c r="K680" s="196"/>
    </row>
    <row r="681" spans="1:11" ht="15.75" customHeight="1">
      <c r="A681" s="194"/>
      <c r="B681" s="194"/>
      <c r="D681" s="194"/>
      <c r="E681" s="195"/>
      <c r="F681" s="195"/>
      <c r="G681" s="195"/>
      <c r="H681" s="196"/>
      <c r="I681" s="196"/>
      <c r="J681" s="196"/>
      <c r="K681" s="196"/>
    </row>
    <row r="682" spans="1:11" ht="15.75" customHeight="1">
      <c r="A682" s="194"/>
      <c r="B682" s="194"/>
      <c r="D682" s="194"/>
      <c r="E682" s="195"/>
      <c r="F682" s="195"/>
      <c r="G682" s="195"/>
      <c r="H682" s="196"/>
      <c r="I682" s="196"/>
      <c r="J682" s="196"/>
      <c r="K682" s="196"/>
    </row>
    <row r="683" spans="1:11" ht="15.75" customHeight="1">
      <c r="A683" s="194"/>
      <c r="B683" s="194"/>
      <c r="D683" s="194"/>
      <c r="E683" s="195"/>
      <c r="F683" s="195"/>
      <c r="G683" s="195"/>
      <c r="H683" s="196"/>
      <c r="I683" s="196"/>
      <c r="J683" s="196"/>
      <c r="K683" s="196"/>
    </row>
    <row r="684" spans="1:11" ht="15.75" customHeight="1">
      <c r="A684" s="194"/>
      <c r="B684" s="194"/>
      <c r="D684" s="194"/>
      <c r="E684" s="195"/>
      <c r="F684" s="195"/>
      <c r="G684" s="195"/>
      <c r="H684" s="196"/>
      <c r="I684" s="196"/>
      <c r="J684" s="196"/>
      <c r="K684" s="196"/>
    </row>
    <row r="685" spans="1:11" ht="15.75" customHeight="1">
      <c r="A685" s="194"/>
      <c r="B685" s="194"/>
      <c r="D685" s="194"/>
      <c r="E685" s="195"/>
      <c r="F685" s="195"/>
      <c r="G685" s="195"/>
      <c r="H685" s="196"/>
      <c r="I685" s="196"/>
      <c r="J685" s="196"/>
      <c r="K685" s="196"/>
    </row>
    <row r="686" spans="1:11" ht="15.75" customHeight="1">
      <c r="A686" s="194"/>
      <c r="B686" s="194"/>
      <c r="D686" s="194"/>
      <c r="E686" s="195"/>
      <c r="F686" s="195"/>
      <c r="G686" s="195"/>
      <c r="H686" s="196"/>
      <c r="I686" s="196"/>
      <c r="J686" s="196"/>
      <c r="K686" s="196"/>
    </row>
    <row r="687" spans="1:11" ht="15.75" customHeight="1">
      <c r="A687" s="194"/>
      <c r="B687" s="194"/>
      <c r="D687" s="194"/>
      <c r="E687" s="195"/>
      <c r="F687" s="195"/>
      <c r="G687" s="195"/>
      <c r="H687" s="196"/>
      <c r="I687" s="196"/>
      <c r="J687" s="196"/>
      <c r="K687" s="196"/>
    </row>
    <row r="688" spans="1:11" ht="15.75" customHeight="1">
      <c r="A688" s="194"/>
      <c r="B688" s="194"/>
      <c r="D688" s="194"/>
      <c r="E688" s="195"/>
      <c r="F688" s="195"/>
      <c r="G688" s="195"/>
      <c r="H688" s="196"/>
      <c r="I688" s="196"/>
      <c r="J688" s="196"/>
      <c r="K688" s="196"/>
    </row>
    <row r="689" spans="1:11" ht="15.75" customHeight="1">
      <c r="A689" s="194"/>
      <c r="B689" s="194"/>
      <c r="D689" s="194"/>
      <c r="E689" s="195"/>
      <c r="F689" s="195"/>
      <c r="G689" s="195"/>
      <c r="H689" s="196"/>
      <c r="I689" s="196"/>
      <c r="J689" s="196"/>
      <c r="K689" s="196"/>
    </row>
    <row r="690" spans="1:11" ht="15.75" customHeight="1">
      <c r="A690" s="194"/>
      <c r="B690" s="194"/>
      <c r="D690" s="194"/>
      <c r="E690" s="195"/>
      <c r="F690" s="195"/>
      <c r="G690" s="195"/>
      <c r="H690" s="196"/>
      <c r="I690" s="196"/>
      <c r="J690" s="196"/>
      <c r="K690" s="196"/>
    </row>
    <row r="691" spans="1:11" ht="15.75" customHeight="1">
      <c r="A691" s="194"/>
      <c r="B691" s="194"/>
      <c r="D691" s="194"/>
      <c r="E691" s="195"/>
      <c r="F691" s="195"/>
      <c r="G691" s="195"/>
      <c r="H691" s="196"/>
      <c r="I691" s="196"/>
      <c r="J691" s="196"/>
      <c r="K691" s="196"/>
    </row>
    <row r="692" spans="1:11" ht="15.75" customHeight="1">
      <c r="A692" s="194"/>
      <c r="B692" s="194"/>
      <c r="D692" s="194"/>
      <c r="E692" s="195"/>
      <c r="F692" s="195"/>
      <c r="G692" s="195"/>
      <c r="H692" s="196"/>
      <c r="I692" s="196"/>
      <c r="J692" s="196"/>
      <c r="K692" s="196"/>
    </row>
    <row r="693" spans="1:11" ht="15.75" customHeight="1">
      <c r="A693" s="194"/>
      <c r="B693" s="194"/>
      <c r="D693" s="194"/>
      <c r="E693" s="195"/>
      <c r="F693" s="195"/>
      <c r="G693" s="195"/>
      <c r="H693" s="196"/>
      <c r="I693" s="196"/>
      <c r="J693" s="196"/>
      <c r="K693" s="196"/>
    </row>
    <row r="694" spans="1:11" ht="15.75" customHeight="1">
      <c r="A694" s="194"/>
      <c r="B694" s="194"/>
      <c r="D694" s="194"/>
      <c r="E694" s="195"/>
      <c r="F694" s="195"/>
      <c r="G694" s="195"/>
      <c r="H694" s="196"/>
      <c r="I694" s="196"/>
      <c r="J694" s="196"/>
      <c r="K694" s="196"/>
    </row>
    <row r="695" spans="1:11" ht="15.75" customHeight="1">
      <c r="A695" s="194"/>
      <c r="B695" s="194"/>
      <c r="D695" s="194"/>
      <c r="E695" s="195"/>
      <c r="F695" s="195"/>
      <c r="G695" s="195"/>
      <c r="H695" s="196"/>
      <c r="I695" s="196"/>
      <c r="J695" s="196"/>
      <c r="K695" s="196"/>
    </row>
    <row r="696" spans="1:11" ht="15.75" customHeight="1">
      <c r="A696" s="194"/>
      <c r="B696" s="194"/>
      <c r="D696" s="194"/>
      <c r="E696" s="195"/>
      <c r="F696" s="195"/>
      <c r="G696" s="195"/>
      <c r="H696" s="196"/>
      <c r="I696" s="196"/>
      <c r="J696" s="196"/>
      <c r="K696" s="196"/>
    </row>
    <row r="697" spans="1:11" ht="15.75" customHeight="1">
      <c r="A697" s="194"/>
      <c r="B697" s="194"/>
      <c r="D697" s="194"/>
      <c r="E697" s="195"/>
      <c r="F697" s="195"/>
      <c r="G697" s="195"/>
      <c r="H697" s="196"/>
      <c r="I697" s="196"/>
      <c r="J697" s="196"/>
      <c r="K697" s="196"/>
    </row>
    <row r="698" spans="1:11" ht="15.75" customHeight="1">
      <c r="A698" s="194"/>
      <c r="B698" s="194"/>
      <c r="D698" s="194"/>
      <c r="E698" s="195"/>
      <c r="F698" s="195"/>
      <c r="G698" s="195"/>
      <c r="H698" s="196"/>
      <c r="I698" s="196"/>
      <c r="J698" s="196"/>
      <c r="K698" s="196"/>
    </row>
    <row r="699" spans="1:11" ht="15.75" customHeight="1">
      <c r="A699" s="194"/>
      <c r="B699" s="194"/>
      <c r="D699" s="194"/>
      <c r="E699" s="195"/>
      <c r="F699" s="195"/>
      <c r="G699" s="195"/>
      <c r="H699" s="196"/>
      <c r="I699" s="196"/>
      <c r="J699" s="196"/>
      <c r="K699" s="196"/>
    </row>
    <row r="700" spans="1:11" ht="15.75" customHeight="1">
      <c r="A700" s="194"/>
      <c r="B700" s="194"/>
      <c r="D700" s="194"/>
      <c r="E700" s="195"/>
      <c r="F700" s="195"/>
      <c r="G700" s="195"/>
      <c r="H700" s="196"/>
      <c r="I700" s="196"/>
      <c r="J700" s="196"/>
      <c r="K700" s="196"/>
    </row>
    <row r="701" spans="1:11" ht="15.75" customHeight="1">
      <c r="A701" s="194"/>
      <c r="B701" s="194"/>
      <c r="D701" s="194"/>
      <c r="E701" s="195"/>
      <c r="F701" s="195"/>
      <c r="G701" s="195"/>
      <c r="H701" s="196"/>
      <c r="I701" s="196"/>
      <c r="J701" s="196"/>
      <c r="K701" s="196"/>
    </row>
    <row r="702" spans="1:11" ht="15.75" customHeight="1">
      <c r="A702" s="194"/>
      <c r="B702" s="194"/>
      <c r="D702" s="194"/>
      <c r="E702" s="195"/>
      <c r="F702" s="195"/>
      <c r="G702" s="195"/>
      <c r="H702" s="196"/>
      <c r="I702" s="196"/>
      <c r="J702" s="196"/>
      <c r="K702" s="196"/>
    </row>
    <row r="703" spans="1:11" ht="15.75" customHeight="1">
      <c r="A703" s="194"/>
      <c r="B703" s="194"/>
      <c r="D703" s="194"/>
      <c r="E703" s="195"/>
      <c r="F703" s="195"/>
      <c r="G703" s="195"/>
      <c r="H703" s="196"/>
      <c r="I703" s="196"/>
      <c r="J703" s="196"/>
      <c r="K703" s="196"/>
    </row>
    <row r="704" spans="1:11" ht="15.75" customHeight="1">
      <c r="A704" s="194"/>
      <c r="B704" s="194"/>
      <c r="D704" s="194"/>
      <c r="E704" s="195"/>
      <c r="F704" s="195"/>
      <c r="G704" s="195"/>
      <c r="H704" s="196"/>
      <c r="I704" s="196"/>
      <c r="J704" s="196"/>
      <c r="K704" s="196"/>
    </row>
    <row r="705" spans="1:11" ht="15.75" customHeight="1">
      <c r="A705" s="194"/>
      <c r="B705" s="194"/>
      <c r="D705" s="194"/>
      <c r="E705" s="195"/>
      <c r="F705" s="195"/>
      <c r="G705" s="195"/>
      <c r="H705" s="196"/>
      <c r="I705" s="196"/>
      <c r="J705" s="196"/>
      <c r="K705" s="196"/>
    </row>
    <row r="706" spans="1:11" ht="15.75" customHeight="1">
      <c r="A706" s="194"/>
      <c r="B706" s="194"/>
      <c r="D706" s="194"/>
      <c r="E706" s="195"/>
      <c r="F706" s="195"/>
      <c r="G706" s="195"/>
      <c r="H706" s="196"/>
      <c r="I706" s="196"/>
      <c r="J706" s="196"/>
      <c r="K706" s="196"/>
    </row>
    <row r="707" spans="1:11" ht="15.75" customHeight="1">
      <c r="A707" s="194"/>
      <c r="B707" s="194"/>
      <c r="D707" s="194"/>
      <c r="E707" s="195"/>
      <c r="F707" s="195"/>
      <c r="G707" s="195"/>
      <c r="H707" s="196"/>
      <c r="I707" s="196"/>
      <c r="J707" s="196"/>
      <c r="K707" s="196"/>
    </row>
    <row r="708" spans="1:11" ht="15.75" customHeight="1">
      <c r="A708" s="194"/>
      <c r="B708" s="194"/>
      <c r="D708" s="194"/>
      <c r="E708" s="195"/>
      <c r="F708" s="195"/>
      <c r="G708" s="195"/>
      <c r="H708" s="196"/>
      <c r="I708" s="196"/>
      <c r="J708" s="196"/>
      <c r="K708" s="196"/>
    </row>
    <row r="709" spans="1:11" ht="15.75" customHeight="1">
      <c r="A709" s="194"/>
      <c r="B709" s="194"/>
      <c r="D709" s="194"/>
      <c r="E709" s="195"/>
      <c r="F709" s="195"/>
      <c r="G709" s="195"/>
      <c r="H709" s="196"/>
      <c r="I709" s="196"/>
      <c r="J709" s="196"/>
      <c r="K709" s="196"/>
    </row>
    <row r="710" spans="1:11" ht="15.75" customHeight="1">
      <c r="A710" s="194"/>
      <c r="B710" s="194"/>
      <c r="D710" s="194"/>
      <c r="E710" s="195"/>
      <c r="F710" s="195"/>
      <c r="G710" s="195"/>
      <c r="H710" s="196"/>
      <c r="I710" s="196"/>
      <c r="J710" s="196"/>
      <c r="K710" s="196"/>
    </row>
    <row r="711" spans="1:11" ht="15.75" customHeight="1">
      <c r="A711" s="194"/>
      <c r="B711" s="194"/>
      <c r="D711" s="194"/>
      <c r="E711" s="195"/>
      <c r="F711" s="195"/>
      <c r="G711" s="195"/>
      <c r="H711" s="196"/>
      <c r="I711" s="196"/>
      <c r="J711" s="196"/>
      <c r="K711" s="196"/>
    </row>
    <row r="712" spans="1:11" ht="15.75" customHeight="1">
      <c r="A712" s="194"/>
      <c r="B712" s="194"/>
      <c r="D712" s="194"/>
      <c r="E712" s="195"/>
      <c r="F712" s="195"/>
      <c r="G712" s="195"/>
      <c r="H712" s="196"/>
      <c r="I712" s="196"/>
      <c r="J712" s="196"/>
      <c r="K712" s="196"/>
    </row>
    <row r="713" spans="1:11" ht="15.75" customHeight="1">
      <c r="A713" s="194"/>
      <c r="B713" s="194"/>
      <c r="D713" s="194"/>
      <c r="E713" s="195"/>
      <c r="F713" s="195"/>
      <c r="G713" s="195"/>
      <c r="H713" s="196"/>
      <c r="I713" s="196"/>
      <c r="J713" s="196"/>
      <c r="K713" s="196"/>
    </row>
    <row r="714" spans="1:11" ht="15.75" customHeight="1">
      <c r="A714" s="194"/>
      <c r="B714" s="194"/>
      <c r="D714" s="194"/>
      <c r="E714" s="195"/>
      <c r="F714" s="195"/>
      <c r="G714" s="195"/>
      <c r="H714" s="196"/>
      <c r="I714" s="196"/>
      <c r="J714" s="196"/>
      <c r="K714" s="196"/>
    </row>
    <row r="715" spans="1:11" ht="15.75" customHeight="1">
      <c r="A715" s="194"/>
      <c r="B715" s="194"/>
      <c r="D715" s="194"/>
      <c r="E715" s="195"/>
      <c r="F715" s="195"/>
      <c r="G715" s="195"/>
      <c r="H715" s="196"/>
      <c r="I715" s="196"/>
      <c r="J715" s="196"/>
      <c r="K715" s="196"/>
    </row>
    <row r="716" spans="1:11" ht="15.75" customHeight="1">
      <c r="A716" s="194"/>
      <c r="B716" s="194"/>
      <c r="D716" s="194"/>
      <c r="E716" s="195"/>
      <c r="F716" s="195"/>
      <c r="G716" s="195"/>
      <c r="H716" s="196"/>
      <c r="I716" s="196"/>
      <c r="J716" s="196"/>
      <c r="K716" s="196"/>
    </row>
    <row r="717" spans="1:11" ht="15.75" customHeight="1">
      <c r="A717" s="194"/>
      <c r="B717" s="194"/>
      <c r="D717" s="194"/>
      <c r="E717" s="195"/>
      <c r="F717" s="195"/>
      <c r="G717" s="195"/>
      <c r="H717" s="196"/>
      <c r="I717" s="196"/>
      <c r="J717" s="196"/>
      <c r="K717" s="196"/>
    </row>
    <row r="718" spans="1:11" ht="15.75" customHeight="1">
      <c r="A718" s="194"/>
      <c r="B718" s="194"/>
      <c r="D718" s="194"/>
      <c r="E718" s="195"/>
      <c r="F718" s="195"/>
      <c r="G718" s="195"/>
      <c r="H718" s="196"/>
      <c r="I718" s="196"/>
      <c r="J718" s="196"/>
      <c r="K718" s="196"/>
    </row>
    <row r="719" spans="1:11" ht="15.75" customHeight="1">
      <c r="A719" s="194"/>
      <c r="B719" s="194"/>
      <c r="D719" s="194"/>
      <c r="E719" s="195"/>
      <c r="F719" s="195"/>
      <c r="G719" s="195"/>
      <c r="H719" s="196"/>
      <c r="I719" s="196"/>
      <c r="J719" s="196"/>
      <c r="K719" s="196"/>
    </row>
    <row r="720" spans="1:11" ht="15.75" customHeight="1">
      <c r="A720" s="194"/>
      <c r="B720" s="194"/>
      <c r="D720" s="194"/>
      <c r="E720" s="195"/>
      <c r="F720" s="195"/>
      <c r="G720" s="195"/>
      <c r="H720" s="196"/>
      <c r="I720" s="196"/>
      <c r="J720" s="196"/>
      <c r="K720" s="196"/>
    </row>
    <row r="721" spans="1:11" ht="15.75" customHeight="1">
      <c r="A721" s="194"/>
      <c r="B721" s="194"/>
      <c r="D721" s="194"/>
      <c r="E721" s="195"/>
      <c r="F721" s="195"/>
      <c r="G721" s="195"/>
      <c r="H721" s="196"/>
      <c r="I721" s="196"/>
      <c r="J721" s="196"/>
      <c r="K721" s="196"/>
    </row>
    <row r="722" spans="1:11" ht="15.75" customHeight="1">
      <c r="A722" s="194"/>
      <c r="B722" s="194"/>
      <c r="D722" s="194"/>
      <c r="E722" s="195"/>
      <c r="F722" s="195"/>
      <c r="G722" s="195"/>
      <c r="H722" s="196"/>
      <c r="I722" s="196"/>
      <c r="J722" s="196"/>
      <c r="K722" s="196"/>
    </row>
    <row r="723" spans="1:11" ht="15.75" customHeight="1">
      <c r="A723" s="194"/>
      <c r="B723" s="194"/>
      <c r="D723" s="194"/>
      <c r="E723" s="195"/>
      <c r="F723" s="195"/>
      <c r="G723" s="195"/>
      <c r="H723" s="196"/>
      <c r="I723" s="196"/>
      <c r="J723" s="196"/>
      <c r="K723" s="196"/>
    </row>
    <row r="724" spans="1:11" ht="15.75" customHeight="1">
      <c r="A724" s="194"/>
      <c r="B724" s="194"/>
      <c r="D724" s="194"/>
      <c r="E724" s="195"/>
      <c r="F724" s="195"/>
      <c r="G724" s="195"/>
      <c r="H724" s="196"/>
      <c r="I724" s="196"/>
      <c r="J724" s="196"/>
      <c r="K724" s="196"/>
    </row>
    <row r="725" spans="1:11" ht="15.75" customHeight="1">
      <c r="A725" s="194"/>
      <c r="B725" s="194"/>
      <c r="D725" s="194"/>
      <c r="E725" s="195"/>
      <c r="F725" s="195"/>
      <c r="G725" s="195"/>
      <c r="H725" s="196"/>
      <c r="I725" s="196"/>
      <c r="J725" s="196"/>
      <c r="K725" s="196"/>
    </row>
    <row r="726" spans="1:11" ht="15.75" customHeight="1">
      <c r="A726" s="194"/>
      <c r="B726" s="194"/>
      <c r="D726" s="194"/>
      <c r="E726" s="195"/>
      <c r="F726" s="195"/>
      <c r="G726" s="195"/>
      <c r="H726" s="196"/>
      <c r="I726" s="196"/>
      <c r="J726" s="196"/>
      <c r="K726" s="196"/>
    </row>
    <row r="727" spans="1:11" ht="15.75" customHeight="1">
      <c r="A727" s="194"/>
      <c r="B727" s="194"/>
      <c r="D727" s="194"/>
      <c r="E727" s="195"/>
      <c r="F727" s="195"/>
      <c r="G727" s="195"/>
      <c r="H727" s="196"/>
      <c r="I727" s="196"/>
      <c r="J727" s="196"/>
      <c r="K727" s="196"/>
    </row>
    <row r="728" spans="1:11" ht="15.75" customHeight="1">
      <c r="A728" s="194"/>
      <c r="B728" s="194"/>
      <c r="D728" s="194"/>
      <c r="E728" s="195"/>
      <c r="F728" s="195"/>
      <c r="G728" s="195"/>
      <c r="H728" s="196"/>
      <c r="I728" s="196"/>
      <c r="J728" s="196"/>
      <c r="K728" s="196"/>
    </row>
    <row r="729" spans="1:11" ht="15.75" customHeight="1">
      <c r="A729" s="194"/>
      <c r="B729" s="194"/>
      <c r="D729" s="194"/>
      <c r="E729" s="195"/>
      <c r="F729" s="195"/>
      <c r="G729" s="195"/>
      <c r="H729" s="196"/>
      <c r="I729" s="196"/>
      <c r="J729" s="196"/>
      <c r="K729" s="196"/>
    </row>
    <row r="730" spans="1:11" ht="15.75" customHeight="1">
      <c r="A730" s="194"/>
      <c r="B730" s="194"/>
      <c r="D730" s="194"/>
      <c r="E730" s="195"/>
      <c r="F730" s="195"/>
      <c r="G730" s="195"/>
      <c r="H730" s="196"/>
      <c r="I730" s="196"/>
      <c r="J730" s="196"/>
      <c r="K730" s="196"/>
    </row>
    <row r="731" spans="1:11" ht="15.75" customHeight="1">
      <c r="A731" s="194"/>
      <c r="B731" s="194"/>
      <c r="D731" s="194"/>
      <c r="E731" s="195"/>
      <c r="F731" s="195"/>
      <c r="G731" s="195"/>
      <c r="H731" s="196"/>
      <c r="I731" s="196"/>
      <c r="J731" s="196"/>
      <c r="K731" s="196"/>
    </row>
    <row r="732" spans="1:11" ht="15.75" customHeight="1">
      <c r="A732" s="194"/>
      <c r="B732" s="194"/>
      <c r="D732" s="194"/>
      <c r="E732" s="195"/>
      <c r="F732" s="195"/>
      <c r="G732" s="195"/>
      <c r="H732" s="196"/>
      <c r="I732" s="196"/>
      <c r="J732" s="196"/>
      <c r="K732" s="196"/>
    </row>
    <row r="733" spans="1:11" ht="15.75" customHeight="1">
      <c r="A733" s="194"/>
      <c r="B733" s="194"/>
      <c r="D733" s="194"/>
      <c r="E733" s="195"/>
      <c r="F733" s="195"/>
      <c r="G733" s="195"/>
      <c r="H733" s="196"/>
      <c r="I733" s="196"/>
      <c r="J733" s="196"/>
      <c r="K733" s="196"/>
    </row>
    <row r="734" spans="1:11" ht="15.75" customHeight="1">
      <c r="A734" s="194"/>
      <c r="B734" s="194"/>
      <c r="D734" s="194"/>
      <c r="E734" s="195"/>
      <c r="F734" s="195"/>
      <c r="G734" s="195"/>
      <c r="H734" s="196"/>
      <c r="I734" s="196"/>
      <c r="J734" s="196"/>
      <c r="K734" s="196"/>
    </row>
    <row r="735" spans="1:11" ht="15.75" customHeight="1">
      <c r="A735" s="194"/>
      <c r="B735" s="194"/>
      <c r="D735" s="194"/>
      <c r="E735" s="195"/>
      <c r="F735" s="195"/>
      <c r="G735" s="195"/>
      <c r="H735" s="196"/>
      <c r="I735" s="196"/>
      <c r="J735" s="196"/>
      <c r="K735" s="196"/>
    </row>
    <row r="736" spans="1:11" ht="15.75" customHeight="1">
      <c r="A736" s="194"/>
      <c r="B736" s="194"/>
      <c r="D736" s="194"/>
      <c r="E736" s="195"/>
      <c r="F736" s="195"/>
      <c r="G736" s="195"/>
      <c r="H736" s="196"/>
      <c r="I736" s="196"/>
      <c r="J736" s="196"/>
      <c r="K736" s="196"/>
    </row>
    <row r="737" spans="1:11" ht="15.75" customHeight="1">
      <c r="A737" s="194"/>
      <c r="B737" s="194"/>
      <c r="D737" s="194"/>
      <c r="E737" s="195"/>
      <c r="F737" s="195"/>
      <c r="G737" s="195"/>
      <c r="H737" s="196"/>
      <c r="I737" s="196"/>
      <c r="J737" s="196"/>
      <c r="K737" s="196"/>
    </row>
    <row r="738" spans="1:11" ht="15.75" customHeight="1">
      <c r="A738" s="194"/>
      <c r="B738" s="194"/>
      <c r="D738" s="194"/>
      <c r="E738" s="195"/>
      <c r="F738" s="195"/>
      <c r="G738" s="195"/>
      <c r="H738" s="196"/>
      <c r="I738" s="196"/>
      <c r="J738" s="196"/>
      <c r="K738" s="196"/>
    </row>
    <row r="739" spans="1:11" ht="15.75" customHeight="1">
      <c r="A739" s="194"/>
      <c r="B739" s="194"/>
      <c r="D739" s="194"/>
      <c r="E739" s="195"/>
      <c r="F739" s="195"/>
      <c r="G739" s="195"/>
      <c r="H739" s="196"/>
      <c r="I739" s="196"/>
      <c r="J739" s="196"/>
      <c r="K739" s="196"/>
    </row>
    <row r="740" spans="1:11" ht="15.75" customHeight="1">
      <c r="A740" s="194"/>
      <c r="B740" s="194"/>
      <c r="D740" s="194"/>
      <c r="E740" s="195"/>
      <c r="F740" s="195"/>
      <c r="G740" s="195"/>
      <c r="H740" s="196"/>
      <c r="I740" s="196"/>
      <c r="J740" s="196"/>
      <c r="K740" s="196"/>
    </row>
    <row r="741" spans="1:11" ht="15.75" customHeight="1">
      <c r="A741" s="194"/>
      <c r="B741" s="194"/>
      <c r="D741" s="194"/>
      <c r="E741" s="195"/>
      <c r="F741" s="195"/>
      <c r="G741" s="195"/>
      <c r="H741" s="196"/>
      <c r="I741" s="196"/>
      <c r="J741" s="196"/>
      <c r="K741" s="196"/>
    </row>
    <row r="742" spans="1:11" ht="15.75" customHeight="1">
      <c r="A742" s="194"/>
      <c r="B742" s="194"/>
      <c r="D742" s="194"/>
      <c r="E742" s="195"/>
      <c r="F742" s="195"/>
      <c r="G742" s="195"/>
      <c r="H742" s="196"/>
      <c r="I742" s="196"/>
      <c r="J742" s="196"/>
      <c r="K742" s="196"/>
    </row>
    <row r="743" spans="1:11" ht="15.75" customHeight="1">
      <c r="A743" s="194"/>
      <c r="B743" s="194"/>
      <c r="D743" s="194"/>
      <c r="E743" s="195"/>
      <c r="F743" s="195"/>
      <c r="G743" s="195"/>
      <c r="H743" s="196"/>
      <c r="I743" s="196"/>
      <c r="J743" s="196"/>
      <c r="K743" s="196"/>
    </row>
    <row r="744" spans="1:11" ht="15.75" customHeight="1">
      <c r="A744" s="194"/>
      <c r="B744" s="194"/>
      <c r="D744" s="194"/>
      <c r="E744" s="195"/>
      <c r="F744" s="195"/>
      <c r="G744" s="195"/>
      <c r="H744" s="196"/>
      <c r="I744" s="196"/>
      <c r="J744" s="196"/>
      <c r="K744" s="196"/>
    </row>
    <row r="745" spans="1:11" ht="15.75" customHeight="1">
      <c r="A745" s="194"/>
      <c r="B745" s="194"/>
      <c r="D745" s="194"/>
      <c r="E745" s="195"/>
      <c r="F745" s="195"/>
      <c r="G745" s="195"/>
      <c r="H745" s="196"/>
      <c r="I745" s="196"/>
      <c r="J745" s="196"/>
      <c r="K745" s="196"/>
    </row>
    <row r="746" spans="1:11" ht="15.75" customHeight="1">
      <c r="A746" s="194"/>
      <c r="B746" s="194"/>
      <c r="D746" s="194"/>
      <c r="E746" s="195"/>
      <c r="F746" s="195"/>
      <c r="G746" s="195"/>
      <c r="H746" s="196"/>
      <c r="I746" s="196"/>
      <c r="J746" s="196"/>
      <c r="K746" s="196"/>
    </row>
    <row r="747" spans="1:11" ht="15.75" customHeight="1">
      <c r="A747" s="194"/>
      <c r="B747" s="194"/>
      <c r="D747" s="194"/>
      <c r="E747" s="195"/>
      <c r="F747" s="195"/>
      <c r="G747" s="195"/>
      <c r="H747" s="196"/>
      <c r="I747" s="196"/>
      <c r="J747" s="196"/>
      <c r="K747" s="196"/>
    </row>
    <row r="748" spans="1:11" ht="15.75" customHeight="1">
      <c r="A748" s="194"/>
      <c r="B748" s="194"/>
      <c r="D748" s="194"/>
      <c r="E748" s="195"/>
      <c r="F748" s="195"/>
      <c r="G748" s="195"/>
      <c r="H748" s="196"/>
      <c r="I748" s="196"/>
      <c r="J748" s="196"/>
      <c r="K748" s="196"/>
    </row>
    <row r="749" spans="1:11" ht="15.75" customHeight="1">
      <c r="A749" s="194"/>
      <c r="B749" s="194"/>
      <c r="D749" s="194"/>
      <c r="E749" s="195"/>
      <c r="F749" s="195"/>
      <c r="G749" s="195"/>
      <c r="H749" s="196"/>
      <c r="I749" s="196"/>
      <c r="J749" s="196"/>
      <c r="K749" s="196"/>
    </row>
    <row r="750" spans="1:11" ht="15.75" customHeight="1">
      <c r="A750" s="194"/>
      <c r="B750" s="194"/>
      <c r="D750" s="194"/>
      <c r="E750" s="195"/>
      <c r="F750" s="195"/>
      <c r="G750" s="195"/>
      <c r="H750" s="196"/>
      <c r="I750" s="196"/>
      <c r="J750" s="196"/>
      <c r="K750" s="196"/>
    </row>
    <row r="751" spans="1:11" ht="15.75" customHeight="1">
      <c r="A751" s="194"/>
      <c r="B751" s="194"/>
      <c r="D751" s="194"/>
      <c r="E751" s="195"/>
      <c r="F751" s="195"/>
      <c r="G751" s="195"/>
      <c r="H751" s="196"/>
      <c r="I751" s="196"/>
      <c r="J751" s="196"/>
      <c r="K751" s="196"/>
    </row>
    <row r="752" spans="1:11" ht="15.75" customHeight="1">
      <c r="A752" s="194"/>
      <c r="B752" s="194"/>
      <c r="D752" s="194"/>
      <c r="E752" s="195"/>
      <c r="F752" s="195"/>
      <c r="G752" s="195"/>
      <c r="H752" s="196"/>
      <c r="I752" s="196"/>
      <c r="J752" s="196"/>
      <c r="K752" s="196"/>
    </row>
    <row r="753" spans="1:11" ht="15.75" customHeight="1">
      <c r="A753" s="194"/>
      <c r="B753" s="194"/>
      <c r="D753" s="194"/>
      <c r="E753" s="195"/>
      <c r="F753" s="195"/>
      <c r="G753" s="195"/>
      <c r="H753" s="196"/>
      <c r="I753" s="196"/>
      <c r="J753" s="196"/>
      <c r="K753" s="196"/>
    </row>
    <row r="754" spans="1:11" ht="15.75" customHeight="1">
      <c r="A754" s="194"/>
      <c r="B754" s="194"/>
      <c r="D754" s="194"/>
      <c r="E754" s="195"/>
      <c r="F754" s="195"/>
      <c r="G754" s="195"/>
      <c r="H754" s="196"/>
      <c r="I754" s="196"/>
      <c r="J754" s="196"/>
      <c r="K754" s="196"/>
    </row>
    <row r="755" spans="1:11" ht="15.75" customHeight="1">
      <c r="A755" s="194"/>
      <c r="B755" s="194"/>
      <c r="D755" s="194"/>
      <c r="E755" s="195"/>
      <c r="F755" s="195"/>
      <c r="G755" s="195"/>
      <c r="H755" s="196"/>
      <c r="I755" s="196"/>
      <c r="J755" s="196"/>
      <c r="K755" s="196"/>
    </row>
    <row r="756" spans="1:11" ht="15.75" customHeight="1">
      <c r="A756" s="194"/>
      <c r="B756" s="194"/>
      <c r="D756" s="194"/>
      <c r="E756" s="195"/>
      <c r="F756" s="195"/>
      <c r="G756" s="195"/>
      <c r="H756" s="196"/>
      <c r="I756" s="196"/>
      <c r="J756" s="196"/>
      <c r="K756" s="196"/>
    </row>
    <row r="757" spans="1:11" ht="15.75" customHeight="1">
      <c r="A757" s="194"/>
      <c r="B757" s="194"/>
      <c r="D757" s="194"/>
      <c r="E757" s="195"/>
      <c r="F757" s="195"/>
      <c r="G757" s="195"/>
      <c r="H757" s="196"/>
      <c r="I757" s="196"/>
      <c r="J757" s="196"/>
      <c r="K757" s="196"/>
    </row>
    <row r="758" spans="1:11" ht="15.75" customHeight="1">
      <c r="A758" s="194"/>
      <c r="B758" s="194"/>
      <c r="D758" s="194"/>
      <c r="E758" s="195"/>
      <c r="F758" s="195"/>
      <c r="G758" s="195"/>
      <c r="H758" s="196"/>
      <c r="I758" s="196"/>
      <c r="J758" s="196"/>
      <c r="K758" s="196"/>
    </row>
    <row r="759" spans="1:11" ht="15.75" customHeight="1">
      <c r="A759" s="194"/>
      <c r="B759" s="194"/>
      <c r="D759" s="194"/>
      <c r="E759" s="195"/>
      <c r="F759" s="195"/>
      <c r="G759" s="195"/>
      <c r="H759" s="196"/>
      <c r="I759" s="196"/>
      <c r="J759" s="196"/>
      <c r="K759" s="196"/>
    </row>
    <row r="760" spans="1:11" ht="15.75" customHeight="1">
      <c r="A760" s="194"/>
      <c r="B760" s="194"/>
      <c r="D760" s="194"/>
      <c r="E760" s="195"/>
      <c r="F760" s="195"/>
      <c r="G760" s="195"/>
      <c r="H760" s="196"/>
      <c r="I760" s="196"/>
      <c r="J760" s="196"/>
      <c r="K760" s="196"/>
    </row>
    <row r="761" spans="1:11" ht="15.75" customHeight="1">
      <c r="A761" s="194"/>
      <c r="B761" s="194"/>
      <c r="D761" s="194"/>
      <c r="E761" s="195"/>
      <c r="F761" s="195"/>
      <c r="G761" s="195"/>
      <c r="H761" s="196"/>
      <c r="I761" s="196"/>
      <c r="J761" s="196"/>
      <c r="K761" s="196"/>
    </row>
    <row r="762" spans="1:11" ht="15.75" customHeight="1">
      <c r="A762" s="194"/>
      <c r="B762" s="194"/>
      <c r="D762" s="194"/>
      <c r="E762" s="195"/>
      <c r="F762" s="195"/>
      <c r="G762" s="195"/>
      <c r="H762" s="196"/>
      <c r="I762" s="196"/>
      <c r="J762" s="196"/>
      <c r="K762" s="196"/>
    </row>
    <row r="763" spans="1:11" ht="15.75" customHeight="1">
      <c r="A763" s="194"/>
      <c r="B763" s="194"/>
      <c r="D763" s="194"/>
      <c r="E763" s="195"/>
      <c r="F763" s="195"/>
      <c r="G763" s="195"/>
      <c r="H763" s="196"/>
      <c r="I763" s="196"/>
      <c r="J763" s="196"/>
      <c r="K763" s="196"/>
    </row>
    <row r="764" spans="1:11" ht="15.75" customHeight="1">
      <c r="A764" s="194"/>
      <c r="B764" s="194"/>
      <c r="D764" s="194"/>
      <c r="E764" s="195"/>
      <c r="F764" s="195"/>
      <c r="G764" s="195"/>
      <c r="H764" s="196"/>
      <c r="I764" s="196"/>
      <c r="J764" s="196"/>
      <c r="K764" s="196"/>
    </row>
    <row r="765" spans="1:11" ht="15.75" customHeight="1">
      <c r="A765" s="194"/>
      <c r="B765" s="194"/>
      <c r="D765" s="194"/>
      <c r="E765" s="195"/>
      <c r="F765" s="195"/>
      <c r="G765" s="195"/>
      <c r="H765" s="196"/>
      <c r="I765" s="196"/>
      <c r="J765" s="196"/>
      <c r="K765" s="196"/>
    </row>
    <row r="766" spans="1:11" ht="15.75" customHeight="1">
      <c r="A766" s="194"/>
      <c r="B766" s="194"/>
      <c r="D766" s="194"/>
      <c r="E766" s="195"/>
      <c r="F766" s="195"/>
      <c r="G766" s="195"/>
      <c r="H766" s="196"/>
      <c r="I766" s="196"/>
      <c r="J766" s="196"/>
      <c r="K766" s="196"/>
    </row>
    <row r="767" spans="1:11" ht="15.75" customHeight="1">
      <c r="A767" s="194"/>
      <c r="B767" s="194"/>
      <c r="D767" s="194"/>
      <c r="E767" s="195"/>
      <c r="F767" s="195"/>
      <c r="G767" s="195"/>
      <c r="H767" s="196"/>
      <c r="I767" s="196"/>
      <c r="J767" s="196"/>
      <c r="K767" s="196"/>
    </row>
    <row r="768" spans="1:11" ht="15.75" customHeight="1">
      <c r="A768" s="194"/>
      <c r="B768" s="194"/>
      <c r="D768" s="194"/>
      <c r="E768" s="195"/>
      <c r="F768" s="195"/>
      <c r="G768" s="195"/>
      <c r="H768" s="196"/>
      <c r="I768" s="196"/>
      <c r="J768" s="196"/>
      <c r="K768" s="196"/>
    </row>
    <row r="769" spans="1:11" ht="15.75" customHeight="1">
      <c r="A769" s="194"/>
      <c r="B769" s="194"/>
      <c r="D769" s="194"/>
      <c r="E769" s="195"/>
      <c r="F769" s="195"/>
      <c r="G769" s="195"/>
      <c r="H769" s="196"/>
      <c r="I769" s="196"/>
      <c r="J769" s="196"/>
      <c r="K769" s="196"/>
    </row>
    <row r="770" spans="1:11" ht="15.75" customHeight="1">
      <c r="A770" s="194"/>
      <c r="B770" s="194"/>
      <c r="D770" s="194"/>
      <c r="E770" s="195"/>
      <c r="F770" s="195"/>
      <c r="G770" s="195"/>
      <c r="H770" s="196"/>
      <c r="I770" s="196"/>
      <c r="J770" s="196"/>
      <c r="K770" s="196"/>
    </row>
    <row r="771" spans="1:11" ht="15.75" customHeight="1">
      <c r="A771" s="194"/>
      <c r="B771" s="194"/>
      <c r="D771" s="194"/>
      <c r="E771" s="195"/>
      <c r="F771" s="195"/>
      <c r="G771" s="195"/>
      <c r="H771" s="196"/>
      <c r="I771" s="196"/>
      <c r="J771" s="196"/>
      <c r="K771" s="196"/>
    </row>
    <row r="772" spans="1:11" ht="15.75" customHeight="1">
      <c r="A772" s="194"/>
      <c r="B772" s="194"/>
      <c r="D772" s="194"/>
      <c r="E772" s="195"/>
      <c r="F772" s="195"/>
      <c r="G772" s="195"/>
      <c r="H772" s="196"/>
      <c r="I772" s="196"/>
      <c r="J772" s="196"/>
      <c r="K772" s="196"/>
    </row>
    <row r="773" spans="1:11" ht="15.75" customHeight="1">
      <c r="A773" s="194"/>
      <c r="B773" s="194"/>
      <c r="D773" s="194"/>
      <c r="E773" s="195"/>
      <c r="F773" s="195"/>
      <c r="G773" s="195"/>
      <c r="H773" s="196"/>
      <c r="I773" s="196"/>
      <c r="J773" s="196"/>
      <c r="K773" s="196"/>
    </row>
    <row r="774" spans="1:11" ht="15.75" customHeight="1">
      <c r="A774" s="194"/>
      <c r="B774" s="194"/>
      <c r="D774" s="194"/>
      <c r="E774" s="195"/>
      <c r="F774" s="195"/>
      <c r="G774" s="195"/>
      <c r="H774" s="196"/>
      <c r="I774" s="196"/>
      <c r="J774" s="196"/>
      <c r="K774" s="196"/>
    </row>
    <row r="775" spans="1:11" ht="15.75" customHeight="1">
      <c r="A775" s="194"/>
      <c r="B775" s="194"/>
      <c r="D775" s="194"/>
      <c r="E775" s="195"/>
      <c r="F775" s="195"/>
      <c r="G775" s="195"/>
      <c r="H775" s="196"/>
      <c r="I775" s="196"/>
      <c r="J775" s="196"/>
      <c r="K775" s="196"/>
    </row>
    <row r="776" spans="1:11" ht="15.75" customHeight="1">
      <c r="A776" s="194"/>
      <c r="B776" s="194"/>
      <c r="D776" s="194"/>
      <c r="E776" s="195"/>
      <c r="F776" s="195"/>
      <c r="G776" s="195"/>
      <c r="H776" s="196"/>
      <c r="I776" s="196"/>
      <c r="J776" s="196"/>
      <c r="K776" s="196"/>
    </row>
    <row r="777" spans="1:11" ht="15.75" customHeight="1">
      <c r="A777" s="194"/>
      <c r="B777" s="194"/>
      <c r="D777" s="194"/>
      <c r="E777" s="195"/>
      <c r="F777" s="195"/>
      <c r="G777" s="195"/>
      <c r="H777" s="196"/>
      <c r="I777" s="196"/>
      <c r="J777" s="196"/>
      <c r="K777" s="196"/>
    </row>
    <row r="778" spans="1:11" ht="15.75" customHeight="1">
      <c r="A778" s="194"/>
      <c r="B778" s="194"/>
      <c r="D778" s="194"/>
      <c r="E778" s="195"/>
      <c r="F778" s="195"/>
      <c r="G778" s="195"/>
      <c r="H778" s="196"/>
      <c r="I778" s="196"/>
      <c r="J778" s="196"/>
      <c r="K778" s="196"/>
    </row>
    <row r="779" spans="1:11" ht="15.75" customHeight="1">
      <c r="A779" s="194"/>
      <c r="B779" s="194"/>
      <c r="D779" s="194"/>
      <c r="E779" s="195"/>
      <c r="F779" s="195"/>
      <c r="G779" s="195"/>
      <c r="H779" s="196"/>
      <c r="I779" s="196"/>
      <c r="J779" s="196"/>
      <c r="K779" s="196"/>
    </row>
    <row r="780" spans="1:11" ht="15.75" customHeight="1">
      <c r="A780" s="194"/>
      <c r="B780" s="194"/>
      <c r="D780" s="194"/>
      <c r="E780" s="195"/>
      <c r="F780" s="195"/>
      <c r="G780" s="195"/>
      <c r="H780" s="196"/>
      <c r="I780" s="196"/>
      <c r="J780" s="196"/>
      <c r="K780" s="196"/>
    </row>
    <row r="781" spans="1:11" ht="15.75" customHeight="1">
      <c r="A781" s="194"/>
      <c r="B781" s="194"/>
      <c r="D781" s="194"/>
      <c r="E781" s="195"/>
      <c r="F781" s="195"/>
      <c r="G781" s="195"/>
      <c r="H781" s="196"/>
      <c r="I781" s="196"/>
      <c r="J781" s="196"/>
      <c r="K781" s="196"/>
    </row>
    <row r="782" spans="1:11" ht="15.75" customHeight="1">
      <c r="A782" s="194"/>
      <c r="B782" s="194"/>
      <c r="D782" s="194"/>
      <c r="E782" s="195"/>
      <c r="F782" s="195"/>
      <c r="G782" s="195"/>
      <c r="H782" s="196"/>
      <c r="I782" s="196"/>
      <c r="J782" s="196"/>
      <c r="K782" s="196"/>
    </row>
    <row r="783" spans="1:11" ht="15.75" customHeight="1">
      <c r="A783" s="194"/>
      <c r="B783" s="194"/>
      <c r="D783" s="194"/>
      <c r="E783" s="195"/>
      <c r="F783" s="195"/>
      <c r="G783" s="195"/>
      <c r="H783" s="196"/>
      <c r="I783" s="196"/>
      <c r="J783" s="196"/>
      <c r="K783" s="196"/>
    </row>
    <row r="784" spans="1:11" ht="15.75" customHeight="1">
      <c r="A784" s="194"/>
      <c r="B784" s="194"/>
      <c r="D784" s="194"/>
      <c r="E784" s="195"/>
      <c r="F784" s="195"/>
      <c r="G784" s="195"/>
      <c r="H784" s="196"/>
      <c r="I784" s="196"/>
      <c r="J784" s="196"/>
      <c r="K784" s="196"/>
    </row>
    <row r="785" spans="1:11" ht="15.75" customHeight="1">
      <c r="A785" s="194"/>
      <c r="B785" s="194"/>
      <c r="D785" s="194"/>
      <c r="E785" s="195"/>
      <c r="F785" s="195"/>
      <c r="G785" s="195"/>
      <c r="H785" s="196"/>
      <c r="I785" s="196"/>
      <c r="J785" s="196"/>
      <c r="K785" s="196"/>
    </row>
    <row r="786" spans="1:11" ht="15.75" customHeight="1">
      <c r="A786" s="194"/>
      <c r="B786" s="194"/>
      <c r="D786" s="194"/>
      <c r="E786" s="195"/>
      <c r="F786" s="195"/>
      <c r="G786" s="195"/>
      <c r="H786" s="196"/>
      <c r="I786" s="196"/>
      <c r="J786" s="196"/>
      <c r="K786" s="196"/>
    </row>
    <row r="787" spans="1:11" ht="15.75" customHeight="1">
      <c r="A787" s="194"/>
      <c r="B787" s="194"/>
      <c r="D787" s="194"/>
      <c r="E787" s="195"/>
      <c r="F787" s="195"/>
      <c r="G787" s="195"/>
      <c r="H787" s="196"/>
      <c r="I787" s="196"/>
      <c r="J787" s="196"/>
      <c r="K787" s="196"/>
    </row>
    <row r="788" spans="1:11" ht="15.75" customHeight="1">
      <c r="A788" s="194"/>
      <c r="B788" s="194"/>
      <c r="D788" s="194"/>
      <c r="E788" s="195"/>
      <c r="F788" s="195"/>
      <c r="G788" s="195"/>
      <c r="H788" s="196"/>
      <c r="I788" s="196"/>
      <c r="J788" s="196"/>
      <c r="K788" s="196"/>
    </row>
    <row r="789" spans="1:11" ht="15.75" customHeight="1">
      <c r="A789" s="194"/>
      <c r="B789" s="194"/>
      <c r="D789" s="194"/>
      <c r="E789" s="195"/>
      <c r="F789" s="195"/>
      <c r="G789" s="195"/>
      <c r="H789" s="196"/>
      <c r="I789" s="196"/>
      <c r="J789" s="196"/>
      <c r="K789" s="196"/>
    </row>
    <row r="790" spans="1:11" ht="15.75" customHeight="1">
      <c r="A790" s="194"/>
      <c r="B790" s="194"/>
      <c r="D790" s="194"/>
      <c r="E790" s="195"/>
      <c r="F790" s="195"/>
      <c r="G790" s="195"/>
      <c r="H790" s="196"/>
      <c r="I790" s="196"/>
      <c r="J790" s="196"/>
      <c r="K790" s="196"/>
    </row>
    <row r="791" spans="1:11" ht="15.75" customHeight="1">
      <c r="A791" s="194"/>
      <c r="B791" s="194"/>
      <c r="D791" s="194"/>
      <c r="E791" s="195"/>
      <c r="F791" s="195"/>
      <c r="G791" s="195"/>
      <c r="H791" s="196"/>
      <c r="I791" s="196"/>
      <c r="J791" s="196"/>
      <c r="K791" s="196"/>
    </row>
    <row r="792" spans="1:11" ht="15.75" customHeight="1">
      <c r="A792" s="194"/>
      <c r="B792" s="194"/>
      <c r="D792" s="194"/>
      <c r="E792" s="195"/>
      <c r="F792" s="195"/>
      <c r="G792" s="195"/>
      <c r="H792" s="196"/>
      <c r="I792" s="196"/>
      <c r="J792" s="196"/>
      <c r="K792" s="196"/>
    </row>
    <row r="793" spans="1:11" ht="15.75" customHeight="1">
      <c r="A793" s="194"/>
      <c r="B793" s="194"/>
      <c r="D793" s="194"/>
      <c r="E793" s="195"/>
      <c r="F793" s="195"/>
      <c r="G793" s="195"/>
      <c r="H793" s="196"/>
      <c r="I793" s="196"/>
      <c r="J793" s="196"/>
      <c r="K793" s="196"/>
    </row>
    <row r="794" spans="1:11" ht="15.75" customHeight="1">
      <c r="A794" s="194"/>
      <c r="B794" s="194"/>
      <c r="D794" s="194"/>
      <c r="E794" s="195"/>
      <c r="F794" s="195"/>
      <c r="G794" s="195"/>
      <c r="H794" s="196"/>
      <c r="I794" s="196"/>
      <c r="J794" s="196"/>
      <c r="K794" s="196"/>
    </row>
    <row r="795" spans="1:11" ht="15.75" customHeight="1">
      <c r="A795" s="194"/>
      <c r="B795" s="194"/>
      <c r="D795" s="194"/>
      <c r="E795" s="195"/>
      <c r="F795" s="195"/>
      <c r="G795" s="195"/>
      <c r="H795" s="196"/>
      <c r="I795" s="196"/>
      <c r="J795" s="196"/>
      <c r="K795" s="196"/>
    </row>
    <row r="796" spans="1:11" ht="15.75" customHeight="1">
      <c r="A796" s="194"/>
      <c r="B796" s="194"/>
      <c r="D796" s="194"/>
      <c r="E796" s="195"/>
      <c r="F796" s="195"/>
      <c r="G796" s="195"/>
      <c r="H796" s="196"/>
      <c r="I796" s="196"/>
      <c r="J796" s="196"/>
      <c r="K796" s="196"/>
    </row>
    <row r="797" spans="1:11" ht="15.75" customHeight="1">
      <c r="A797" s="194"/>
      <c r="B797" s="194"/>
      <c r="D797" s="194"/>
      <c r="E797" s="195"/>
      <c r="F797" s="195"/>
      <c r="G797" s="195"/>
      <c r="H797" s="196"/>
      <c r="I797" s="196"/>
      <c r="J797" s="196"/>
      <c r="K797" s="196"/>
    </row>
    <row r="798" spans="1:11" ht="15.75" customHeight="1">
      <c r="A798" s="194"/>
      <c r="B798" s="194"/>
      <c r="D798" s="194"/>
      <c r="E798" s="195"/>
      <c r="F798" s="195"/>
      <c r="G798" s="195"/>
      <c r="H798" s="196"/>
      <c r="I798" s="196"/>
      <c r="J798" s="196"/>
      <c r="K798" s="196"/>
    </row>
    <row r="799" spans="1:11" ht="15.75" customHeight="1">
      <c r="A799" s="194"/>
      <c r="B799" s="194"/>
      <c r="D799" s="194"/>
      <c r="E799" s="195"/>
      <c r="F799" s="195"/>
      <c r="G799" s="195"/>
      <c r="H799" s="196"/>
      <c r="I799" s="196"/>
      <c r="J799" s="196"/>
      <c r="K799" s="196"/>
    </row>
    <row r="800" spans="1:11" ht="15.75" customHeight="1">
      <c r="A800" s="194"/>
      <c r="B800" s="194"/>
      <c r="D800" s="194"/>
      <c r="E800" s="195"/>
      <c r="F800" s="195"/>
      <c r="G800" s="195"/>
      <c r="H800" s="196"/>
      <c r="I800" s="196"/>
      <c r="J800" s="196"/>
      <c r="K800" s="196"/>
    </row>
    <row r="801" spans="1:11" ht="15.75" customHeight="1">
      <c r="A801" s="194"/>
      <c r="B801" s="194"/>
      <c r="D801" s="194"/>
      <c r="E801" s="195"/>
      <c r="F801" s="195"/>
      <c r="G801" s="195"/>
      <c r="H801" s="196"/>
      <c r="I801" s="196"/>
      <c r="J801" s="196"/>
      <c r="K801" s="196"/>
    </row>
    <row r="802" spans="1:11" ht="15.75" customHeight="1">
      <c r="A802" s="194"/>
      <c r="B802" s="194"/>
      <c r="D802" s="194"/>
      <c r="E802" s="195"/>
      <c r="F802" s="195"/>
      <c r="G802" s="195"/>
      <c r="H802" s="196"/>
      <c r="I802" s="196"/>
      <c r="J802" s="196"/>
      <c r="K802" s="196"/>
    </row>
    <row r="803" spans="1:11" ht="15.75" customHeight="1">
      <c r="A803" s="194"/>
      <c r="B803" s="194"/>
      <c r="D803" s="194"/>
      <c r="E803" s="195"/>
      <c r="F803" s="195"/>
      <c r="G803" s="195"/>
      <c r="H803" s="196"/>
      <c r="I803" s="196"/>
      <c r="J803" s="196"/>
      <c r="K803" s="196"/>
    </row>
    <row r="804" spans="1:11" ht="15.75" customHeight="1">
      <c r="A804" s="194"/>
      <c r="B804" s="194"/>
      <c r="D804" s="194"/>
      <c r="E804" s="195"/>
      <c r="F804" s="195"/>
      <c r="G804" s="195"/>
      <c r="H804" s="196"/>
      <c r="I804" s="196"/>
      <c r="J804" s="196"/>
      <c r="K804" s="196"/>
    </row>
    <row r="805" spans="1:11" ht="15.75" customHeight="1">
      <c r="A805" s="194"/>
      <c r="B805" s="194"/>
      <c r="D805" s="194"/>
      <c r="E805" s="195"/>
      <c r="F805" s="195"/>
      <c r="G805" s="195"/>
      <c r="H805" s="196"/>
      <c r="I805" s="196"/>
      <c r="J805" s="196"/>
      <c r="K805" s="196"/>
    </row>
    <row r="806" spans="1:11" ht="15.75" customHeight="1">
      <c r="A806" s="194"/>
      <c r="B806" s="194"/>
      <c r="D806" s="194"/>
      <c r="E806" s="195"/>
      <c r="F806" s="195"/>
      <c r="G806" s="195"/>
      <c r="H806" s="196"/>
      <c r="I806" s="196"/>
      <c r="J806" s="196"/>
      <c r="K806" s="196"/>
    </row>
    <row r="807" spans="1:11" ht="15.75" customHeight="1">
      <c r="A807" s="194"/>
      <c r="B807" s="194"/>
      <c r="D807" s="194"/>
      <c r="E807" s="195"/>
      <c r="F807" s="195"/>
      <c r="G807" s="195"/>
      <c r="H807" s="196"/>
      <c r="I807" s="196"/>
      <c r="J807" s="196"/>
      <c r="K807" s="196"/>
    </row>
    <row r="808" spans="1:11" ht="15.75" customHeight="1">
      <c r="A808" s="194"/>
      <c r="B808" s="194"/>
      <c r="D808" s="194"/>
      <c r="E808" s="195"/>
      <c r="F808" s="195"/>
      <c r="G808" s="195"/>
      <c r="H808" s="196"/>
      <c r="I808" s="196"/>
      <c r="J808" s="196"/>
      <c r="K808" s="196"/>
    </row>
    <row r="809" spans="1:11" ht="15.75" customHeight="1">
      <c r="A809" s="194"/>
      <c r="B809" s="194"/>
      <c r="D809" s="194"/>
      <c r="E809" s="195"/>
      <c r="F809" s="195"/>
      <c r="G809" s="195"/>
      <c r="H809" s="196"/>
      <c r="I809" s="196"/>
      <c r="J809" s="196"/>
      <c r="K809" s="196"/>
    </row>
    <row r="810" spans="1:11" ht="15.75" customHeight="1">
      <c r="A810" s="194"/>
      <c r="B810" s="194"/>
      <c r="D810" s="194"/>
      <c r="E810" s="195"/>
      <c r="F810" s="195"/>
      <c r="G810" s="195"/>
      <c r="H810" s="196"/>
      <c r="I810" s="196"/>
      <c r="J810" s="196"/>
      <c r="K810" s="196"/>
    </row>
    <row r="811" spans="1:11" ht="15.75" customHeight="1">
      <c r="A811" s="194"/>
      <c r="B811" s="194"/>
      <c r="D811" s="194"/>
      <c r="E811" s="195"/>
      <c r="F811" s="195"/>
      <c r="G811" s="195"/>
      <c r="H811" s="196"/>
      <c r="I811" s="196"/>
      <c r="J811" s="196"/>
      <c r="K811" s="196"/>
    </row>
    <row r="812" spans="1:11" ht="15.75" customHeight="1">
      <c r="A812" s="194"/>
      <c r="B812" s="194"/>
      <c r="D812" s="194"/>
      <c r="E812" s="195"/>
      <c r="F812" s="195"/>
      <c r="G812" s="195"/>
      <c r="H812" s="196"/>
      <c r="I812" s="196"/>
      <c r="J812" s="196"/>
      <c r="K812" s="196"/>
    </row>
    <row r="813" spans="1:11" ht="15.75" customHeight="1">
      <c r="A813" s="194"/>
      <c r="B813" s="194"/>
      <c r="D813" s="194"/>
      <c r="E813" s="195"/>
      <c r="F813" s="195"/>
      <c r="G813" s="195"/>
      <c r="H813" s="196"/>
      <c r="I813" s="196"/>
      <c r="J813" s="196"/>
      <c r="K813" s="196"/>
    </row>
    <row r="814" spans="1:11" ht="15.75" customHeight="1">
      <c r="A814" s="194"/>
      <c r="B814" s="194"/>
      <c r="D814" s="194"/>
      <c r="E814" s="195"/>
      <c r="F814" s="195"/>
      <c r="G814" s="195"/>
      <c r="H814" s="196"/>
      <c r="I814" s="196"/>
      <c r="J814" s="196"/>
      <c r="K814" s="196"/>
    </row>
    <row r="815" spans="1:11" ht="15.75" customHeight="1">
      <c r="A815" s="194"/>
      <c r="B815" s="194"/>
      <c r="D815" s="194"/>
      <c r="E815" s="195"/>
      <c r="F815" s="195"/>
      <c r="G815" s="195"/>
      <c r="H815" s="196"/>
      <c r="I815" s="196"/>
      <c r="J815" s="196"/>
      <c r="K815" s="196"/>
    </row>
    <row r="816" spans="1:11" ht="15.75" customHeight="1">
      <c r="A816" s="194"/>
      <c r="B816" s="194"/>
      <c r="D816" s="194"/>
      <c r="E816" s="195"/>
      <c r="F816" s="195"/>
      <c r="G816" s="195"/>
      <c r="H816" s="196"/>
      <c r="I816" s="196"/>
      <c r="J816" s="196"/>
      <c r="K816" s="196"/>
    </row>
    <row r="817" spans="1:11" ht="15.75" customHeight="1">
      <c r="A817" s="194"/>
      <c r="B817" s="194"/>
      <c r="D817" s="194"/>
      <c r="E817" s="195"/>
      <c r="F817" s="195"/>
      <c r="G817" s="195"/>
      <c r="H817" s="196"/>
      <c r="I817" s="196"/>
      <c r="J817" s="196"/>
      <c r="K817" s="196"/>
    </row>
    <row r="818" spans="1:11" ht="15.75" customHeight="1">
      <c r="A818" s="194"/>
      <c r="B818" s="194"/>
      <c r="D818" s="194"/>
      <c r="E818" s="195"/>
      <c r="F818" s="195"/>
      <c r="G818" s="195"/>
      <c r="H818" s="196"/>
      <c r="I818" s="196"/>
      <c r="J818" s="196"/>
      <c r="K818" s="196"/>
    </row>
    <row r="819" spans="1:11" ht="15.75" customHeight="1">
      <c r="A819" s="194"/>
      <c r="B819" s="194"/>
      <c r="D819" s="194"/>
      <c r="E819" s="195"/>
      <c r="F819" s="195"/>
      <c r="G819" s="195"/>
      <c r="H819" s="196"/>
      <c r="I819" s="196"/>
      <c r="J819" s="196"/>
      <c r="K819" s="196"/>
    </row>
    <row r="820" spans="1:11" ht="15.75" customHeight="1">
      <c r="A820" s="194"/>
      <c r="B820" s="194"/>
      <c r="D820" s="194"/>
      <c r="E820" s="195"/>
      <c r="F820" s="195"/>
      <c r="G820" s="195"/>
      <c r="H820" s="196"/>
      <c r="I820" s="196"/>
      <c r="J820" s="196"/>
      <c r="K820" s="196"/>
    </row>
    <row r="821" spans="1:11" ht="15.75" customHeight="1">
      <c r="A821" s="194"/>
      <c r="B821" s="194"/>
      <c r="D821" s="194"/>
      <c r="E821" s="195"/>
      <c r="F821" s="195"/>
      <c r="G821" s="195"/>
      <c r="H821" s="196"/>
      <c r="I821" s="196"/>
      <c r="J821" s="196"/>
      <c r="K821" s="196"/>
    </row>
    <row r="822" spans="1:11" ht="15.75" customHeight="1">
      <c r="A822" s="194"/>
      <c r="B822" s="194"/>
      <c r="D822" s="194"/>
      <c r="E822" s="195"/>
      <c r="F822" s="195"/>
      <c r="G822" s="195"/>
      <c r="H822" s="196"/>
      <c r="I822" s="196"/>
      <c r="J822" s="196"/>
      <c r="K822" s="196"/>
    </row>
    <row r="823" spans="1:11" ht="15.75" customHeight="1">
      <c r="A823" s="194"/>
      <c r="B823" s="194"/>
      <c r="D823" s="194"/>
      <c r="E823" s="195"/>
      <c r="F823" s="195"/>
      <c r="G823" s="195"/>
      <c r="H823" s="196"/>
      <c r="I823" s="196"/>
      <c r="J823" s="196"/>
      <c r="K823" s="196"/>
    </row>
    <row r="824" spans="1:11" ht="15.75" customHeight="1">
      <c r="A824" s="194"/>
      <c r="B824" s="194"/>
      <c r="D824" s="194"/>
      <c r="E824" s="195"/>
      <c r="F824" s="195"/>
      <c r="G824" s="195"/>
      <c r="H824" s="196"/>
      <c r="I824" s="196"/>
      <c r="J824" s="196"/>
      <c r="K824" s="196"/>
    </row>
    <row r="825" spans="1:11" ht="15.75" customHeight="1">
      <c r="A825" s="194"/>
      <c r="B825" s="194"/>
      <c r="D825" s="194"/>
      <c r="E825" s="195"/>
      <c r="F825" s="195"/>
      <c r="G825" s="195"/>
      <c r="H825" s="196"/>
      <c r="I825" s="196"/>
      <c r="J825" s="196"/>
      <c r="K825" s="196"/>
    </row>
    <row r="826" spans="1:11" ht="15.75" customHeight="1">
      <c r="A826" s="194"/>
      <c r="B826" s="194"/>
      <c r="D826" s="194"/>
      <c r="E826" s="195"/>
      <c r="F826" s="195"/>
      <c r="G826" s="195"/>
      <c r="H826" s="196"/>
      <c r="I826" s="196"/>
      <c r="J826" s="196"/>
      <c r="K826" s="196"/>
    </row>
    <row r="827" spans="1:11" ht="15.75" customHeight="1">
      <c r="A827" s="194"/>
      <c r="B827" s="194"/>
      <c r="D827" s="194"/>
      <c r="E827" s="195"/>
      <c r="F827" s="195"/>
      <c r="G827" s="195"/>
      <c r="H827" s="196"/>
      <c r="I827" s="196"/>
      <c r="J827" s="196"/>
      <c r="K827" s="196"/>
    </row>
    <row r="828" spans="1:11" ht="15.75" customHeight="1">
      <c r="A828" s="194"/>
      <c r="B828" s="194"/>
      <c r="D828" s="194"/>
      <c r="E828" s="195"/>
      <c r="F828" s="195"/>
      <c r="G828" s="195"/>
      <c r="H828" s="196"/>
      <c r="I828" s="196"/>
      <c r="J828" s="196"/>
      <c r="K828" s="196"/>
    </row>
    <row r="829" spans="1:11" ht="15.75" customHeight="1">
      <c r="A829" s="194"/>
      <c r="B829" s="194"/>
      <c r="D829" s="194"/>
      <c r="E829" s="195"/>
      <c r="F829" s="195"/>
      <c r="G829" s="195"/>
      <c r="H829" s="196"/>
      <c r="I829" s="196"/>
      <c r="J829" s="196"/>
      <c r="K829" s="196"/>
    </row>
    <row r="830" spans="1:11" ht="15.75" customHeight="1">
      <c r="A830" s="194"/>
      <c r="B830" s="194"/>
      <c r="D830" s="194"/>
      <c r="E830" s="195"/>
      <c r="F830" s="195"/>
      <c r="G830" s="195"/>
      <c r="H830" s="196"/>
      <c r="I830" s="196"/>
      <c r="J830" s="196"/>
      <c r="K830" s="196"/>
    </row>
    <row r="831" spans="1:11" ht="15.75" customHeight="1">
      <c r="A831" s="194"/>
      <c r="B831" s="194"/>
      <c r="D831" s="194"/>
      <c r="E831" s="195"/>
      <c r="F831" s="195"/>
      <c r="G831" s="195"/>
      <c r="H831" s="196"/>
      <c r="I831" s="196"/>
      <c r="J831" s="196"/>
      <c r="K831" s="196"/>
    </row>
    <row r="832" spans="1:11" ht="15.75" customHeight="1">
      <c r="A832" s="194"/>
      <c r="B832" s="194"/>
      <c r="D832" s="194"/>
      <c r="E832" s="195"/>
      <c r="F832" s="195"/>
      <c r="G832" s="195"/>
      <c r="H832" s="196"/>
      <c r="I832" s="196"/>
      <c r="J832" s="196"/>
      <c r="K832" s="196"/>
    </row>
    <row r="833" spans="1:11" ht="15.75" customHeight="1">
      <c r="A833" s="194"/>
      <c r="B833" s="194"/>
      <c r="D833" s="194"/>
      <c r="E833" s="195"/>
      <c r="F833" s="195"/>
      <c r="G833" s="195"/>
      <c r="H833" s="196"/>
      <c r="I833" s="196"/>
      <c r="J833" s="196"/>
      <c r="K833" s="196"/>
    </row>
    <row r="834" spans="1:11" ht="15.75" customHeight="1">
      <c r="A834" s="194"/>
      <c r="B834" s="194"/>
      <c r="D834" s="194"/>
      <c r="E834" s="195"/>
      <c r="F834" s="195"/>
      <c r="G834" s="195"/>
      <c r="H834" s="196"/>
      <c r="I834" s="196"/>
      <c r="J834" s="196"/>
      <c r="K834" s="196"/>
    </row>
    <row r="835" spans="1:11" ht="15.75" customHeight="1">
      <c r="A835" s="194"/>
      <c r="B835" s="194"/>
      <c r="D835" s="194"/>
      <c r="E835" s="195"/>
      <c r="F835" s="195"/>
      <c r="G835" s="195"/>
      <c r="H835" s="196"/>
      <c r="I835" s="196"/>
      <c r="J835" s="196"/>
      <c r="K835" s="196"/>
    </row>
    <row r="836" spans="1:11" ht="15.75" customHeight="1">
      <c r="A836" s="194"/>
      <c r="B836" s="194"/>
      <c r="D836" s="194"/>
      <c r="E836" s="195"/>
      <c r="F836" s="195"/>
      <c r="G836" s="195"/>
      <c r="H836" s="196"/>
      <c r="I836" s="196"/>
      <c r="J836" s="196"/>
      <c r="K836" s="196"/>
    </row>
    <row r="837" spans="1:11" ht="15.75" customHeight="1">
      <c r="A837" s="194"/>
      <c r="B837" s="194"/>
      <c r="D837" s="194"/>
      <c r="E837" s="195"/>
      <c r="F837" s="195"/>
      <c r="G837" s="195"/>
      <c r="H837" s="196"/>
      <c r="I837" s="196"/>
      <c r="J837" s="196"/>
      <c r="K837" s="196"/>
    </row>
    <row r="838" spans="1:11" ht="15.75" customHeight="1">
      <c r="A838" s="194"/>
      <c r="B838" s="194"/>
      <c r="D838" s="194"/>
      <c r="E838" s="195"/>
      <c r="F838" s="195"/>
      <c r="G838" s="195"/>
      <c r="H838" s="196"/>
      <c r="I838" s="196"/>
      <c r="J838" s="196"/>
      <c r="K838" s="196"/>
    </row>
    <row r="839" spans="1:11" ht="15.75" customHeight="1">
      <c r="A839" s="194"/>
      <c r="B839" s="194"/>
      <c r="D839" s="194"/>
      <c r="E839" s="195"/>
      <c r="F839" s="195"/>
      <c r="G839" s="195"/>
      <c r="H839" s="196"/>
      <c r="I839" s="196"/>
      <c r="J839" s="196"/>
      <c r="K839" s="196"/>
    </row>
    <row r="840" spans="1:11" ht="15.75" customHeight="1">
      <c r="A840" s="194"/>
      <c r="B840" s="194"/>
      <c r="D840" s="194"/>
      <c r="E840" s="195"/>
      <c r="F840" s="195"/>
      <c r="G840" s="195"/>
      <c r="H840" s="196"/>
      <c r="I840" s="196"/>
      <c r="J840" s="196"/>
      <c r="K840" s="196"/>
    </row>
    <row r="841" spans="1:11" ht="15.75" customHeight="1">
      <c r="A841" s="194"/>
      <c r="B841" s="194"/>
      <c r="D841" s="194"/>
      <c r="E841" s="195"/>
      <c r="F841" s="195"/>
      <c r="G841" s="195"/>
      <c r="H841" s="196"/>
      <c r="I841" s="196"/>
      <c r="J841" s="196"/>
      <c r="K841" s="196"/>
    </row>
    <row r="842" spans="1:11" ht="15.75" customHeight="1">
      <c r="A842" s="194"/>
      <c r="B842" s="194"/>
      <c r="D842" s="194"/>
      <c r="E842" s="195"/>
      <c r="F842" s="195"/>
      <c r="G842" s="195"/>
      <c r="H842" s="196"/>
      <c r="I842" s="196"/>
      <c r="J842" s="196"/>
      <c r="K842" s="196"/>
    </row>
    <row r="843" spans="1:11" ht="15.75" customHeight="1">
      <c r="A843" s="194"/>
      <c r="B843" s="194"/>
      <c r="D843" s="194"/>
      <c r="E843" s="195"/>
      <c r="F843" s="195"/>
      <c r="G843" s="195"/>
      <c r="H843" s="196"/>
      <c r="I843" s="196"/>
      <c r="J843" s="196"/>
      <c r="K843" s="196"/>
    </row>
    <row r="844" spans="1:11" ht="15.75" customHeight="1">
      <c r="A844" s="194"/>
      <c r="B844" s="194"/>
      <c r="D844" s="194"/>
      <c r="E844" s="195"/>
      <c r="F844" s="195"/>
      <c r="G844" s="195"/>
      <c r="H844" s="196"/>
      <c r="I844" s="196"/>
      <c r="J844" s="196"/>
      <c r="K844" s="196"/>
    </row>
    <row r="845" spans="1:11" ht="15.75" customHeight="1">
      <c r="A845" s="194"/>
      <c r="B845" s="194"/>
      <c r="D845" s="194"/>
      <c r="E845" s="195"/>
      <c r="F845" s="195"/>
      <c r="G845" s="195"/>
      <c r="H845" s="196"/>
      <c r="I845" s="196"/>
      <c r="J845" s="196"/>
      <c r="K845" s="196"/>
    </row>
    <row r="846" spans="1:11" ht="15.75" customHeight="1">
      <c r="A846" s="194"/>
      <c r="B846" s="194"/>
      <c r="D846" s="194"/>
      <c r="E846" s="195"/>
      <c r="F846" s="195"/>
      <c r="G846" s="195"/>
      <c r="H846" s="196"/>
      <c r="I846" s="196"/>
      <c r="J846" s="196"/>
      <c r="K846" s="196"/>
    </row>
    <row r="847" spans="1:11" ht="15.75" customHeight="1">
      <c r="A847" s="194"/>
      <c r="B847" s="194"/>
      <c r="D847" s="194"/>
      <c r="E847" s="195"/>
      <c r="F847" s="195"/>
      <c r="G847" s="195"/>
      <c r="H847" s="196"/>
      <c r="I847" s="196"/>
      <c r="J847" s="196"/>
      <c r="K847" s="196"/>
    </row>
    <row r="848" spans="1:11" ht="15.75" customHeight="1">
      <c r="A848" s="194"/>
      <c r="B848" s="194"/>
      <c r="D848" s="194"/>
      <c r="E848" s="195"/>
      <c r="F848" s="195"/>
      <c r="G848" s="195"/>
      <c r="H848" s="196"/>
      <c r="I848" s="196"/>
      <c r="J848" s="196"/>
      <c r="K848" s="196"/>
    </row>
    <row r="849" spans="1:11" ht="15.75" customHeight="1">
      <c r="A849" s="194"/>
      <c r="B849" s="194"/>
      <c r="D849" s="194"/>
      <c r="E849" s="195"/>
      <c r="F849" s="195"/>
      <c r="G849" s="195"/>
      <c r="H849" s="196"/>
      <c r="I849" s="196"/>
      <c r="J849" s="196"/>
      <c r="K849" s="196"/>
    </row>
    <row r="850" spans="1:11" ht="15.75" customHeight="1">
      <c r="A850" s="194"/>
      <c r="B850" s="194"/>
      <c r="D850" s="194"/>
      <c r="E850" s="195"/>
      <c r="F850" s="195"/>
      <c r="G850" s="195"/>
      <c r="H850" s="196"/>
      <c r="I850" s="196"/>
      <c r="J850" s="196"/>
      <c r="K850" s="196"/>
    </row>
    <row r="851" spans="1:11" ht="15.75" customHeight="1">
      <c r="A851" s="194"/>
      <c r="B851" s="194"/>
      <c r="D851" s="194"/>
      <c r="E851" s="195"/>
      <c r="F851" s="195"/>
      <c r="G851" s="195"/>
      <c r="H851" s="196"/>
      <c r="I851" s="196"/>
      <c r="J851" s="196"/>
      <c r="K851" s="196"/>
    </row>
    <row r="852" spans="1:11" ht="15.75" customHeight="1">
      <c r="A852" s="194"/>
      <c r="B852" s="194"/>
      <c r="D852" s="194"/>
      <c r="E852" s="195"/>
      <c r="F852" s="195"/>
      <c r="G852" s="195"/>
      <c r="H852" s="196"/>
      <c r="I852" s="196"/>
      <c r="J852" s="196"/>
      <c r="K852" s="196"/>
    </row>
    <row r="853" spans="1:11" ht="15.75" customHeight="1">
      <c r="A853" s="194"/>
      <c r="B853" s="194"/>
      <c r="D853" s="194"/>
      <c r="E853" s="195"/>
      <c r="F853" s="195"/>
      <c r="G853" s="195"/>
      <c r="H853" s="196"/>
      <c r="I853" s="196"/>
      <c r="J853" s="196"/>
      <c r="K853" s="196"/>
    </row>
    <row r="854" spans="1:11" ht="15.75" customHeight="1">
      <c r="A854" s="194"/>
      <c r="B854" s="194"/>
      <c r="D854" s="194"/>
      <c r="E854" s="195"/>
      <c r="F854" s="195"/>
      <c r="G854" s="195"/>
      <c r="H854" s="196"/>
      <c r="I854" s="196"/>
      <c r="J854" s="196"/>
      <c r="K854" s="196"/>
    </row>
    <row r="855" spans="1:11" ht="15.75" customHeight="1">
      <c r="A855" s="194"/>
      <c r="B855" s="194"/>
      <c r="D855" s="194"/>
      <c r="E855" s="195"/>
      <c r="F855" s="195"/>
      <c r="G855" s="195"/>
      <c r="H855" s="196"/>
      <c r="I855" s="196"/>
      <c r="J855" s="196"/>
      <c r="K855" s="196"/>
    </row>
    <row r="856" spans="1:11" ht="15.75" customHeight="1">
      <c r="A856" s="194"/>
      <c r="B856" s="194"/>
      <c r="D856" s="194"/>
      <c r="E856" s="195"/>
      <c r="F856" s="195"/>
      <c r="G856" s="195"/>
      <c r="H856" s="196"/>
      <c r="I856" s="196"/>
      <c r="J856" s="196"/>
      <c r="K856" s="196"/>
    </row>
    <row r="857" spans="1:11" ht="15.75" customHeight="1">
      <c r="A857" s="194"/>
      <c r="B857" s="194"/>
      <c r="D857" s="194"/>
      <c r="E857" s="195"/>
      <c r="F857" s="195"/>
      <c r="G857" s="195"/>
      <c r="H857" s="196"/>
      <c r="I857" s="196"/>
      <c r="J857" s="196"/>
      <c r="K857" s="196"/>
    </row>
    <row r="858" spans="1:11" ht="15.75" customHeight="1">
      <c r="A858" s="194"/>
      <c r="B858" s="194"/>
      <c r="D858" s="194"/>
      <c r="E858" s="195"/>
      <c r="F858" s="195"/>
      <c r="G858" s="195"/>
      <c r="H858" s="196"/>
      <c r="I858" s="196"/>
      <c r="J858" s="196"/>
      <c r="K858" s="196"/>
    </row>
    <row r="859" spans="1:11" ht="15.75" customHeight="1">
      <c r="A859" s="194"/>
      <c r="B859" s="194"/>
      <c r="D859" s="194"/>
      <c r="E859" s="195"/>
      <c r="F859" s="195"/>
      <c r="G859" s="195"/>
      <c r="H859" s="196"/>
      <c r="I859" s="196"/>
      <c r="J859" s="196"/>
      <c r="K859" s="196"/>
    </row>
    <row r="860" spans="1:11" ht="15.75" customHeight="1">
      <c r="A860" s="194"/>
      <c r="B860" s="194"/>
      <c r="D860" s="194"/>
      <c r="E860" s="195"/>
      <c r="F860" s="195"/>
      <c r="G860" s="195"/>
      <c r="H860" s="196"/>
      <c r="I860" s="196"/>
      <c r="J860" s="196"/>
      <c r="K860" s="196"/>
    </row>
    <row r="861" spans="1:11" ht="15.75" customHeight="1">
      <c r="A861" s="194"/>
      <c r="B861" s="194"/>
      <c r="D861" s="194"/>
      <c r="E861" s="195"/>
      <c r="F861" s="195"/>
      <c r="G861" s="195"/>
      <c r="H861" s="196"/>
      <c r="I861" s="196"/>
      <c r="J861" s="196"/>
      <c r="K861" s="196"/>
    </row>
    <row r="862" spans="1:11" ht="15.75" customHeight="1">
      <c r="A862" s="194"/>
      <c r="B862" s="194"/>
      <c r="D862" s="194"/>
      <c r="E862" s="195"/>
      <c r="F862" s="195"/>
      <c r="G862" s="195"/>
      <c r="H862" s="196"/>
      <c r="I862" s="196"/>
      <c r="J862" s="196"/>
      <c r="K862" s="196"/>
    </row>
    <row r="863" spans="1:11" ht="15.75" customHeight="1">
      <c r="A863" s="194"/>
      <c r="B863" s="194"/>
      <c r="D863" s="194"/>
      <c r="E863" s="195"/>
      <c r="F863" s="195"/>
      <c r="G863" s="195"/>
      <c r="H863" s="196"/>
      <c r="I863" s="196"/>
      <c r="J863" s="196"/>
      <c r="K863" s="196"/>
    </row>
    <row r="864" spans="1:11" ht="15.75" customHeight="1">
      <c r="A864" s="194"/>
      <c r="B864" s="194"/>
      <c r="D864" s="194"/>
      <c r="E864" s="195"/>
      <c r="F864" s="195"/>
      <c r="G864" s="195"/>
      <c r="H864" s="196"/>
      <c r="I864" s="196"/>
      <c r="J864" s="196"/>
      <c r="K864" s="196"/>
    </row>
    <row r="865" spans="1:11" ht="15.75" customHeight="1">
      <c r="A865" s="194"/>
      <c r="B865" s="194"/>
      <c r="D865" s="194"/>
      <c r="E865" s="195"/>
      <c r="F865" s="195"/>
      <c r="G865" s="195"/>
      <c r="H865" s="196"/>
      <c r="I865" s="196"/>
      <c r="J865" s="196"/>
      <c r="K865" s="196"/>
    </row>
    <row r="866" spans="1:11" ht="15.75" customHeight="1">
      <c r="A866" s="194"/>
      <c r="B866" s="194"/>
      <c r="D866" s="194"/>
      <c r="E866" s="195"/>
      <c r="F866" s="195"/>
      <c r="G866" s="195"/>
      <c r="H866" s="196"/>
      <c r="I866" s="196"/>
      <c r="J866" s="196"/>
      <c r="K866" s="196"/>
    </row>
    <row r="867" spans="1:11" ht="15.75" customHeight="1">
      <c r="A867" s="194"/>
      <c r="B867" s="194"/>
      <c r="D867" s="194"/>
      <c r="E867" s="195"/>
      <c r="F867" s="195"/>
      <c r="G867" s="195"/>
      <c r="H867" s="196"/>
      <c r="I867" s="196"/>
      <c r="J867" s="196"/>
      <c r="K867" s="196"/>
    </row>
    <row r="868" spans="1:11" ht="15.75" customHeight="1">
      <c r="A868" s="194"/>
      <c r="B868" s="194"/>
      <c r="D868" s="194"/>
      <c r="E868" s="195"/>
      <c r="F868" s="195"/>
      <c r="G868" s="195"/>
      <c r="H868" s="196"/>
      <c r="I868" s="196"/>
      <c r="J868" s="196"/>
      <c r="K868" s="196"/>
    </row>
    <row r="869" spans="1:11" ht="15.75" customHeight="1">
      <c r="A869" s="194"/>
      <c r="B869" s="194"/>
      <c r="D869" s="194"/>
      <c r="E869" s="195"/>
      <c r="F869" s="195"/>
      <c r="G869" s="195"/>
      <c r="H869" s="196"/>
      <c r="I869" s="196"/>
      <c r="J869" s="196"/>
      <c r="K869" s="196"/>
    </row>
    <row r="870" spans="1:11" ht="15.75" customHeight="1">
      <c r="A870" s="194"/>
      <c r="B870" s="194"/>
      <c r="D870" s="194"/>
      <c r="E870" s="195"/>
      <c r="F870" s="195"/>
      <c r="G870" s="195"/>
      <c r="H870" s="196"/>
      <c r="I870" s="196"/>
      <c r="J870" s="196"/>
      <c r="K870" s="196"/>
    </row>
    <row r="871" spans="1:11" ht="15.75" customHeight="1">
      <c r="A871" s="194"/>
      <c r="B871" s="194"/>
      <c r="D871" s="194"/>
      <c r="E871" s="195"/>
      <c r="F871" s="195"/>
      <c r="G871" s="195"/>
      <c r="H871" s="196"/>
      <c r="I871" s="196"/>
      <c r="J871" s="196"/>
      <c r="K871" s="196"/>
    </row>
    <row r="872" spans="1:11" ht="15.75" customHeight="1">
      <c r="A872" s="194"/>
      <c r="B872" s="194"/>
      <c r="D872" s="194"/>
      <c r="E872" s="195"/>
      <c r="F872" s="195"/>
      <c r="G872" s="195"/>
      <c r="H872" s="196"/>
      <c r="I872" s="196"/>
      <c r="J872" s="196"/>
      <c r="K872" s="196"/>
    </row>
    <row r="873" spans="1:11" ht="15.75" customHeight="1">
      <c r="A873" s="194"/>
      <c r="B873" s="194"/>
      <c r="D873" s="194"/>
      <c r="E873" s="195"/>
      <c r="F873" s="195"/>
      <c r="G873" s="195"/>
      <c r="H873" s="196"/>
      <c r="I873" s="196"/>
      <c r="J873" s="196"/>
      <c r="K873" s="196"/>
    </row>
    <row r="874" spans="1:11" ht="15.75" customHeight="1">
      <c r="A874" s="194"/>
      <c r="B874" s="194"/>
      <c r="D874" s="194"/>
      <c r="E874" s="195"/>
      <c r="F874" s="195"/>
      <c r="G874" s="195"/>
      <c r="H874" s="196"/>
      <c r="I874" s="196"/>
      <c r="J874" s="196"/>
      <c r="K874" s="196"/>
    </row>
    <row r="875" spans="1:11" ht="15.75" customHeight="1">
      <c r="A875" s="194"/>
      <c r="B875" s="194"/>
      <c r="D875" s="194"/>
      <c r="E875" s="195"/>
      <c r="F875" s="195"/>
      <c r="G875" s="195"/>
      <c r="H875" s="196"/>
      <c r="I875" s="196"/>
      <c r="J875" s="196"/>
      <c r="K875" s="196"/>
    </row>
    <row r="876" spans="1:11" ht="15.75" customHeight="1">
      <c r="A876" s="194"/>
      <c r="B876" s="194"/>
      <c r="D876" s="194"/>
      <c r="E876" s="195"/>
      <c r="F876" s="195"/>
      <c r="G876" s="195"/>
      <c r="H876" s="196"/>
      <c r="I876" s="196"/>
      <c r="J876" s="196"/>
      <c r="K876" s="196"/>
    </row>
    <row r="877" spans="1:11" ht="15.75" customHeight="1">
      <c r="A877" s="194"/>
      <c r="B877" s="194"/>
      <c r="D877" s="194"/>
      <c r="E877" s="195"/>
      <c r="F877" s="195"/>
      <c r="G877" s="195"/>
      <c r="H877" s="196"/>
      <c r="I877" s="196"/>
      <c r="J877" s="196"/>
      <c r="K877" s="196"/>
    </row>
    <row r="878" spans="1:11" ht="15.75" customHeight="1">
      <c r="A878" s="194"/>
      <c r="B878" s="194"/>
      <c r="D878" s="194"/>
      <c r="E878" s="195"/>
      <c r="F878" s="195"/>
      <c r="G878" s="195"/>
      <c r="H878" s="196"/>
      <c r="I878" s="196"/>
      <c r="J878" s="196"/>
      <c r="K878" s="196"/>
    </row>
    <row r="879" spans="1:11" ht="15.75" customHeight="1">
      <c r="A879" s="194"/>
      <c r="B879" s="194"/>
      <c r="D879" s="194"/>
      <c r="E879" s="195"/>
      <c r="F879" s="195"/>
      <c r="G879" s="195"/>
      <c r="H879" s="196"/>
      <c r="I879" s="196"/>
      <c r="J879" s="196"/>
      <c r="K879" s="196"/>
    </row>
    <row r="880" spans="1:11" ht="15.75" customHeight="1">
      <c r="A880" s="194"/>
      <c r="B880" s="194"/>
      <c r="D880" s="194"/>
      <c r="E880" s="195"/>
      <c r="F880" s="195"/>
      <c r="G880" s="195"/>
      <c r="H880" s="196"/>
      <c r="I880" s="196"/>
      <c r="J880" s="196"/>
      <c r="K880" s="196"/>
    </row>
    <row r="881" spans="1:11" ht="15.75" customHeight="1">
      <c r="A881" s="194"/>
      <c r="B881" s="194"/>
      <c r="D881" s="194"/>
      <c r="E881" s="195"/>
      <c r="F881" s="195"/>
      <c r="G881" s="195"/>
      <c r="H881" s="196"/>
      <c r="I881" s="196"/>
      <c r="J881" s="196"/>
      <c r="K881" s="196"/>
    </row>
    <row r="882" spans="1:11" ht="15.75" customHeight="1">
      <c r="A882" s="194"/>
      <c r="B882" s="194"/>
      <c r="D882" s="194"/>
      <c r="E882" s="195"/>
      <c r="F882" s="195"/>
      <c r="G882" s="195"/>
      <c r="H882" s="196"/>
      <c r="I882" s="196"/>
      <c r="J882" s="196"/>
      <c r="K882" s="196"/>
    </row>
    <row r="883" spans="1:11" ht="15.75" customHeight="1">
      <c r="A883" s="194"/>
      <c r="B883" s="194"/>
      <c r="D883" s="194"/>
      <c r="E883" s="195"/>
      <c r="F883" s="195"/>
      <c r="G883" s="195"/>
      <c r="H883" s="196"/>
      <c r="I883" s="196"/>
      <c r="J883" s="196"/>
      <c r="K883" s="196"/>
    </row>
    <row r="884" spans="1:11" ht="15.75" customHeight="1">
      <c r="A884" s="194"/>
      <c r="B884" s="194"/>
      <c r="D884" s="194"/>
      <c r="E884" s="195"/>
      <c r="F884" s="195"/>
      <c r="G884" s="195"/>
      <c r="H884" s="196"/>
      <c r="I884" s="196"/>
      <c r="J884" s="196"/>
      <c r="K884" s="196"/>
    </row>
    <row r="885" spans="1:11" ht="15.75" customHeight="1">
      <c r="A885" s="194"/>
      <c r="B885" s="194"/>
      <c r="D885" s="194"/>
      <c r="E885" s="195"/>
      <c r="F885" s="195"/>
      <c r="G885" s="195"/>
      <c r="H885" s="196"/>
      <c r="I885" s="196"/>
      <c r="J885" s="196"/>
      <c r="K885" s="196"/>
    </row>
    <row r="886" spans="1:11" ht="15.75" customHeight="1">
      <c r="A886" s="194"/>
      <c r="B886" s="194"/>
      <c r="D886" s="194"/>
      <c r="E886" s="195"/>
      <c r="F886" s="195"/>
      <c r="G886" s="195"/>
      <c r="H886" s="196"/>
      <c r="I886" s="196"/>
      <c r="J886" s="196"/>
      <c r="K886" s="196"/>
    </row>
    <row r="887" spans="1:11" ht="15.75" customHeight="1">
      <c r="A887" s="194"/>
      <c r="B887" s="194"/>
      <c r="D887" s="194"/>
      <c r="E887" s="195"/>
      <c r="F887" s="195"/>
      <c r="G887" s="195"/>
      <c r="H887" s="196"/>
      <c r="I887" s="196"/>
      <c r="J887" s="196"/>
      <c r="K887" s="196"/>
    </row>
    <row r="888" spans="1:11" ht="15.75" customHeight="1">
      <c r="A888" s="194"/>
      <c r="B888" s="194"/>
      <c r="D888" s="194"/>
      <c r="E888" s="195"/>
      <c r="F888" s="195"/>
      <c r="G888" s="195"/>
      <c r="H888" s="196"/>
      <c r="I888" s="196"/>
      <c r="J888" s="196"/>
      <c r="K888" s="196"/>
    </row>
    <row r="889" spans="1:11" ht="15.75" customHeight="1">
      <c r="A889" s="194"/>
      <c r="B889" s="194"/>
      <c r="D889" s="194"/>
      <c r="E889" s="195"/>
      <c r="F889" s="195"/>
      <c r="G889" s="195"/>
      <c r="H889" s="196"/>
      <c r="I889" s="196"/>
      <c r="J889" s="196"/>
      <c r="K889" s="196"/>
    </row>
    <row r="890" spans="1:11" ht="15.75" customHeight="1">
      <c r="A890" s="194"/>
      <c r="B890" s="194"/>
      <c r="D890" s="194"/>
      <c r="E890" s="195"/>
      <c r="F890" s="195"/>
      <c r="G890" s="195"/>
      <c r="H890" s="196"/>
      <c r="I890" s="196"/>
      <c r="J890" s="196"/>
      <c r="K890" s="196"/>
    </row>
    <row r="891" spans="1:11" ht="15.75" customHeight="1">
      <c r="A891" s="194"/>
      <c r="B891" s="194"/>
      <c r="D891" s="194"/>
      <c r="E891" s="195"/>
      <c r="F891" s="195"/>
      <c r="G891" s="195"/>
      <c r="H891" s="196"/>
      <c r="I891" s="196"/>
      <c r="J891" s="196"/>
      <c r="K891" s="196"/>
    </row>
    <row r="892" spans="1:11" ht="15.75" customHeight="1">
      <c r="A892" s="194"/>
      <c r="B892" s="194"/>
      <c r="D892" s="194"/>
      <c r="E892" s="195"/>
      <c r="F892" s="195"/>
      <c r="G892" s="195"/>
      <c r="H892" s="196"/>
      <c r="I892" s="196"/>
      <c r="J892" s="196"/>
      <c r="K892" s="196"/>
    </row>
    <row r="893" spans="1:11" ht="15.75" customHeight="1">
      <c r="A893" s="194"/>
      <c r="B893" s="194"/>
      <c r="D893" s="194"/>
      <c r="E893" s="195"/>
      <c r="F893" s="195"/>
      <c r="G893" s="195"/>
      <c r="H893" s="196"/>
      <c r="I893" s="196"/>
      <c r="J893" s="196"/>
      <c r="K893" s="196"/>
    </row>
    <row r="894" spans="1:11" ht="15.75" customHeight="1">
      <c r="A894" s="194"/>
      <c r="B894" s="194"/>
      <c r="D894" s="194"/>
      <c r="E894" s="195"/>
      <c r="F894" s="195"/>
      <c r="G894" s="195"/>
      <c r="H894" s="196"/>
      <c r="I894" s="196"/>
      <c r="J894" s="196"/>
      <c r="K894" s="196"/>
    </row>
    <row r="895" spans="1:11" ht="15.75" customHeight="1">
      <c r="A895" s="194"/>
      <c r="B895" s="194"/>
      <c r="D895" s="194"/>
      <c r="E895" s="195"/>
      <c r="F895" s="195"/>
      <c r="G895" s="195"/>
      <c r="H895" s="196"/>
      <c r="I895" s="196"/>
      <c r="J895" s="196"/>
      <c r="K895" s="196"/>
    </row>
    <row r="896" spans="1:11" ht="15.75" customHeight="1">
      <c r="A896" s="194"/>
      <c r="B896" s="194"/>
      <c r="D896" s="194"/>
      <c r="E896" s="195"/>
      <c r="F896" s="195"/>
      <c r="G896" s="195"/>
      <c r="H896" s="196"/>
      <c r="I896" s="196"/>
      <c r="J896" s="196"/>
      <c r="K896" s="196"/>
    </row>
    <row r="897" spans="1:11" ht="15.75" customHeight="1">
      <c r="A897" s="194"/>
      <c r="B897" s="194"/>
      <c r="D897" s="194"/>
      <c r="E897" s="195"/>
      <c r="F897" s="195"/>
      <c r="G897" s="195"/>
      <c r="H897" s="196"/>
      <c r="I897" s="196"/>
      <c r="J897" s="196"/>
      <c r="K897" s="196"/>
    </row>
    <row r="898" spans="1:11" ht="15.75" customHeight="1">
      <c r="A898" s="194"/>
      <c r="B898" s="194"/>
      <c r="D898" s="194"/>
      <c r="E898" s="195"/>
      <c r="F898" s="195"/>
      <c r="G898" s="195"/>
      <c r="H898" s="196"/>
      <c r="I898" s="196"/>
      <c r="J898" s="196"/>
      <c r="K898" s="196"/>
    </row>
    <row r="899" spans="1:11" ht="15.75" customHeight="1">
      <c r="A899" s="194"/>
      <c r="B899" s="194"/>
      <c r="D899" s="194"/>
      <c r="E899" s="195"/>
      <c r="F899" s="195"/>
      <c r="G899" s="195"/>
      <c r="H899" s="196"/>
      <c r="I899" s="196"/>
      <c r="J899" s="196"/>
      <c r="K899" s="196"/>
    </row>
    <row r="900" spans="1:11" ht="15.75" customHeight="1">
      <c r="A900" s="194"/>
      <c r="B900" s="194"/>
      <c r="D900" s="194"/>
      <c r="E900" s="195"/>
      <c r="F900" s="195"/>
      <c r="G900" s="195"/>
      <c r="H900" s="196"/>
      <c r="I900" s="196"/>
      <c r="J900" s="196"/>
      <c r="K900" s="196"/>
    </row>
    <row r="901" spans="1:11" ht="15.75" customHeight="1">
      <c r="A901" s="194"/>
      <c r="B901" s="194"/>
      <c r="D901" s="194"/>
      <c r="E901" s="195"/>
      <c r="F901" s="195"/>
      <c r="G901" s="195"/>
      <c r="H901" s="196"/>
      <c r="I901" s="196"/>
      <c r="J901" s="196"/>
      <c r="K901" s="196"/>
    </row>
    <row r="902" spans="1:11" ht="15.75" customHeight="1">
      <c r="A902" s="194"/>
      <c r="B902" s="194"/>
      <c r="D902" s="194"/>
      <c r="E902" s="195"/>
      <c r="F902" s="195"/>
      <c r="G902" s="195"/>
      <c r="H902" s="196"/>
      <c r="I902" s="196"/>
      <c r="J902" s="196"/>
      <c r="K902" s="196"/>
    </row>
    <row r="903" spans="1:11" ht="15.75" customHeight="1">
      <c r="A903" s="194"/>
      <c r="B903" s="194"/>
      <c r="D903" s="194"/>
      <c r="E903" s="195"/>
      <c r="F903" s="195"/>
      <c r="G903" s="195"/>
      <c r="H903" s="196"/>
      <c r="I903" s="196"/>
      <c r="J903" s="196"/>
      <c r="K903" s="196"/>
    </row>
    <row r="904" spans="1:11" ht="15.75" customHeight="1">
      <c r="A904" s="194"/>
      <c r="B904" s="194"/>
      <c r="D904" s="194"/>
      <c r="E904" s="195"/>
      <c r="F904" s="195"/>
      <c r="G904" s="195"/>
      <c r="H904" s="196"/>
      <c r="I904" s="196"/>
      <c r="J904" s="196"/>
      <c r="K904" s="196"/>
    </row>
    <row r="905" spans="1:11" ht="15.75" customHeight="1">
      <c r="A905" s="194"/>
      <c r="B905" s="194"/>
      <c r="D905" s="194"/>
      <c r="E905" s="195"/>
      <c r="F905" s="195"/>
      <c r="G905" s="195"/>
      <c r="H905" s="196"/>
      <c r="I905" s="196"/>
      <c r="J905" s="196"/>
      <c r="K905" s="196"/>
    </row>
    <row r="906" spans="1:11" ht="15.75" customHeight="1">
      <c r="A906" s="194"/>
      <c r="B906" s="194"/>
      <c r="D906" s="194"/>
      <c r="E906" s="195"/>
      <c r="F906" s="195"/>
      <c r="G906" s="195"/>
      <c r="H906" s="196"/>
      <c r="I906" s="196"/>
      <c r="J906" s="196"/>
      <c r="K906" s="196"/>
    </row>
    <row r="907" spans="1:11" ht="15.75" customHeight="1">
      <c r="A907" s="194"/>
      <c r="B907" s="194"/>
      <c r="D907" s="194"/>
      <c r="E907" s="195"/>
      <c r="F907" s="195"/>
      <c r="G907" s="195"/>
      <c r="H907" s="196"/>
      <c r="I907" s="196"/>
      <c r="J907" s="196"/>
      <c r="K907" s="196"/>
    </row>
    <row r="908" spans="1:11" ht="15.75" customHeight="1">
      <c r="A908" s="194"/>
      <c r="B908" s="194"/>
      <c r="D908" s="194"/>
      <c r="E908" s="195"/>
      <c r="F908" s="195"/>
      <c r="G908" s="195"/>
      <c r="H908" s="196"/>
      <c r="I908" s="196"/>
      <c r="J908" s="196"/>
      <c r="K908" s="196"/>
    </row>
    <row r="909" spans="1:11" ht="15.75" customHeight="1">
      <c r="A909" s="194"/>
      <c r="B909" s="194"/>
      <c r="D909" s="194"/>
      <c r="E909" s="195"/>
      <c r="F909" s="195"/>
      <c r="G909" s="195"/>
      <c r="H909" s="196"/>
      <c r="I909" s="196"/>
      <c r="J909" s="196"/>
      <c r="K909" s="196"/>
    </row>
    <row r="910" spans="1:11" ht="15.75" customHeight="1">
      <c r="A910" s="194"/>
      <c r="B910" s="194"/>
      <c r="D910" s="194"/>
      <c r="E910" s="195"/>
      <c r="F910" s="195"/>
      <c r="G910" s="195"/>
      <c r="H910" s="196"/>
      <c r="I910" s="196"/>
      <c r="J910" s="196"/>
      <c r="K910" s="196"/>
    </row>
    <row r="911" spans="1:11" ht="15.75" customHeight="1">
      <c r="A911" s="194"/>
      <c r="B911" s="194"/>
      <c r="D911" s="194"/>
      <c r="E911" s="195"/>
      <c r="F911" s="195"/>
      <c r="G911" s="195"/>
      <c r="H911" s="196"/>
      <c r="I911" s="196"/>
      <c r="J911" s="196"/>
      <c r="K911" s="196"/>
    </row>
    <row r="912" spans="1:11" ht="15.75" customHeight="1">
      <c r="A912" s="194"/>
      <c r="B912" s="194"/>
      <c r="D912" s="194"/>
      <c r="E912" s="195"/>
      <c r="F912" s="195"/>
      <c r="G912" s="195"/>
      <c r="H912" s="196"/>
      <c r="I912" s="196"/>
      <c r="J912" s="196"/>
      <c r="K912" s="196"/>
    </row>
    <row r="913" spans="1:11" ht="15.75" customHeight="1">
      <c r="A913" s="194"/>
      <c r="B913" s="194"/>
      <c r="D913" s="194"/>
      <c r="E913" s="195"/>
      <c r="F913" s="195"/>
      <c r="G913" s="195"/>
      <c r="H913" s="196"/>
      <c r="I913" s="196"/>
      <c r="J913" s="196"/>
      <c r="K913" s="196"/>
    </row>
    <row r="914" spans="1:11" ht="15.75" customHeight="1">
      <c r="A914" s="194"/>
      <c r="B914" s="194"/>
      <c r="D914" s="194"/>
      <c r="E914" s="195"/>
      <c r="F914" s="195"/>
      <c r="G914" s="195"/>
      <c r="H914" s="196"/>
      <c r="I914" s="196"/>
      <c r="J914" s="196"/>
      <c r="K914" s="196"/>
    </row>
    <row r="915" spans="1:11" ht="15.75" customHeight="1">
      <c r="A915" s="194"/>
      <c r="B915" s="194"/>
      <c r="D915" s="194"/>
      <c r="E915" s="195"/>
      <c r="F915" s="195"/>
      <c r="G915" s="195"/>
      <c r="H915" s="196"/>
      <c r="I915" s="196"/>
      <c r="J915" s="196"/>
      <c r="K915" s="196"/>
    </row>
    <row r="916" spans="1:11" ht="15.75" customHeight="1">
      <c r="A916" s="194"/>
      <c r="B916" s="194"/>
      <c r="D916" s="194"/>
      <c r="E916" s="195"/>
      <c r="F916" s="195"/>
      <c r="G916" s="195"/>
      <c r="H916" s="196"/>
      <c r="I916" s="196"/>
      <c r="J916" s="196"/>
      <c r="K916" s="196"/>
    </row>
    <row r="917" spans="1:11" ht="15.75" customHeight="1">
      <c r="A917" s="194"/>
      <c r="B917" s="194"/>
      <c r="D917" s="194"/>
      <c r="E917" s="195"/>
      <c r="F917" s="195"/>
      <c r="G917" s="195"/>
      <c r="H917" s="196"/>
      <c r="I917" s="196"/>
      <c r="J917" s="196"/>
      <c r="K917" s="196"/>
    </row>
    <row r="918" spans="1:11" ht="15.75" customHeight="1">
      <c r="A918" s="194"/>
      <c r="B918" s="194"/>
      <c r="D918" s="194"/>
      <c r="E918" s="195"/>
      <c r="F918" s="195"/>
      <c r="G918" s="195"/>
      <c r="H918" s="196"/>
      <c r="I918" s="196"/>
      <c r="J918" s="196"/>
      <c r="K918" s="196"/>
    </row>
    <row r="919" spans="1:11" ht="15.75" customHeight="1">
      <c r="A919" s="194"/>
      <c r="B919" s="194"/>
      <c r="D919" s="194"/>
      <c r="E919" s="195"/>
      <c r="F919" s="195"/>
      <c r="G919" s="195"/>
      <c r="H919" s="196"/>
      <c r="I919" s="196"/>
      <c r="J919" s="196"/>
      <c r="K919" s="196"/>
    </row>
    <row r="920" spans="1:11" ht="15.75" customHeight="1">
      <c r="A920" s="194"/>
      <c r="B920" s="194"/>
      <c r="D920" s="194"/>
      <c r="E920" s="195"/>
      <c r="F920" s="195"/>
      <c r="G920" s="195"/>
      <c r="H920" s="196"/>
      <c r="I920" s="196"/>
      <c r="J920" s="196"/>
      <c r="K920" s="196"/>
    </row>
    <row r="921" spans="1:11" ht="15.75" customHeight="1">
      <c r="A921" s="194"/>
      <c r="B921" s="194"/>
      <c r="D921" s="194"/>
      <c r="E921" s="195"/>
      <c r="F921" s="195"/>
      <c r="G921" s="195"/>
      <c r="H921" s="196"/>
      <c r="I921" s="196"/>
      <c r="J921" s="196"/>
      <c r="K921" s="196"/>
    </row>
    <row r="922" spans="1:11" ht="15.75" customHeight="1">
      <c r="A922" s="194"/>
      <c r="B922" s="194"/>
      <c r="D922" s="194"/>
      <c r="E922" s="195"/>
      <c r="F922" s="195"/>
      <c r="G922" s="195"/>
      <c r="H922" s="196"/>
      <c r="I922" s="196"/>
      <c r="J922" s="196"/>
      <c r="K922" s="196"/>
    </row>
    <row r="923" spans="1:11" ht="15.75" customHeight="1">
      <c r="A923" s="194"/>
      <c r="B923" s="194"/>
      <c r="D923" s="194"/>
      <c r="E923" s="195"/>
      <c r="F923" s="195"/>
      <c r="G923" s="195"/>
      <c r="H923" s="196"/>
      <c r="I923" s="196"/>
      <c r="J923" s="196"/>
      <c r="K923" s="196"/>
    </row>
    <row r="924" spans="1:11" ht="15.75" customHeight="1">
      <c r="A924" s="194"/>
      <c r="B924" s="194"/>
      <c r="D924" s="194"/>
      <c r="E924" s="195"/>
      <c r="F924" s="195"/>
      <c r="G924" s="195"/>
      <c r="H924" s="196"/>
      <c r="I924" s="196"/>
      <c r="J924" s="196"/>
      <c r="K924" s="196"/>
    </row>
    <row r="925" spans="1:11" ht="15.75" customHeight="1">
      <c r="A925" s="194"/>
      <c r="B925" s="194"/>
      <c r="D925" s="194"/>
      <c r="E925" s="195"/>
      <c r="F925" s="195"/>
      <c r="G925" s="195"/>
      <c r="H925" s="196"/>
      <c r="I925" s="196"/>
      <c r="J925" s="196"/>
      <c r="K925" s="196"/>
    </row>
    <row r="926" spans="1:11" ht="15.75" customHeight="1">
      <c r="A926" s="194"/>
      <c r="B926" s="194"/>
      <c r="D926" s="194"/>
      <c r="E926" s="195"/>
      <c r="F926" s="195"/>
      <c r="G926" s="195"/>
      <c r="H926" s="196"/>
      <c r="I926" s="196"/>
      <c r="J926" s="196"/>
      <c r="K926" s="196"/>
    </row>
    <row r="927" spans="1:11" ht="15.75" customHeight="1">
      <c r="A927" s="194"/>
      <c r="B927" s="194"/>
      <c r="D927" s="194"/>
      <c r="E927" s="195"/>
      <c r="F927" s="195"/>
      <c r="G927" s="195"/>
      <c r="H927" s="196"/>
      <c r="I927" s="196"/>
      <c r="J927" s="196"/>
      <c r="K927" s="196"/>
    </row>
    <row r="928" spans="1:11" ht="15.75" customHeight="1">
      <c r="A928" s="194"/>
      <c r="B928" s="194"/>
      <c r="D928" s="194"/>
      <c r="E928" s="195"/>
      <c r="F928" s="195"/>
      <c r="G928" s="195"/>
      <c r="H928" s="196"/>
      <c r="I928" s="196"/>
      <c r="J928" s="196"/>
      <c r="K928" s="196"/>
    </row>
    <row r="929" spans="1:11" ht="15.75" customHeight="1">
      <c r="A929" s="194"/>
      <c r="B929" s="194"/>
      <c r="D929" s="194"/>
      <c r="E929" s="195"/>
      <c r="F929" s="195"/>
      <c r="G929" s="195"/>
      <c r="H929" s="196"/>
      <c r="I929" s="196"/>
      <c r="J929" s="196"/>
      <c r="K929" s="196"/>
    </row>
    <row r="930" spans="1:11" ht="15.75" customHeight="1">
      <c r="A930" s="194"/>
      <c r="B930" s="194"/>
      <c r="D930" s="194"/>
      <c r="E930" s="195"/>
      <c r="F930" s="195"/>
      <c r="G930" s="195"/>
      <c r="H930" s="196"/>
      <c r="I930" s="196"/>
      <c r="J930" s="196"/>
      <c r="K930" s="196"/>
    </row>
    <row r="931" spans="1:11" ht="15.75" customHeight="1">
      <c r="A931" s="194"/>
      <c r="B931" s="194"/>
      <c r="D931" s="194"/>
      <c r="E931" s="195"/>
      <c r="F931" s="195"/>
      <c r="G931" s="195"/>
      <c r="H931" s="196"/>
      <c r="I931" s="196"/>
      <c r="J931" s="196"/>
      <c r="K931" s="196"/>
    </row>
    <row r="932" spans="1:11" ht="15.75" customHeight="1">
      <c r="A932" s="194"/>
      <c r="B932" s="194"/>
      <c r="D932" s="194"/>
      <c r="E932" s="195"/>
      <c r="F932" s="195"/>
      <c r="G932" s="195"/>
      <c r="H932" s="196"/>
      <c r="I932" s="196"/>
      <c r="J932" s="196"/>
      <c r="K932" s="196"/>
    </row>
    <row r="933" spans="1:11" ht="15.75" customHeight="1">
      <c r="A933" s="194"/>
      <c r="B933" s="194"/>
      <c r="D933" s="194"/>
      <c r="E933" s="195"/>
      <c r="F933" s="195"/>
      <c r="G933" s="195"/>
      <c r="H933" s="196"/>
      <c r="I933" s="196"/>
      <c r="J933" s="196"/>
      <c r="K933" s="196"/>
    </row>
    <row r="934" spans="1:11" ht="15.75" customHeight="1">
      <c r="A934" s="194"/>
      <c r="B934" s="194"/>
      <c r="D934" s="194"/>
      <c r="E934" s="195"/>
      <c r="F934" s="195"/>
      <c r="G934" s="195"/>
      <c r="H934" s="196"/>
      <c r="I934" s="196"/>
      <c r="J934" s="196"/>
      <c r="K934" s="196"/>
    </row>
    <row r="935" spans="1:11" ht="15.75" customHeight="1">
      <c r="A935" s="194"/>
      <c r="B935" s="194"/>
      <c r="D935" s="194"/>
      <c r="E935" s="195"/>
      <c r="F935" s="195"/>
      <c r="G935" s="195"/>
      <c r="H935" s="196"/>
      <c r="I935" s="196"/>
      <c r="J935" s="196"/>
      <c r="K935" s="196"/>
    </row>
    <row r="936" spans="1:11" ht="15.75" customHeight="1">
      <c r="A936" s="194"/>
      <c r="B936" s="194"/>
      <c r="D936" s="194"/>
      <c r="E936" s="195"/>
      <c r="F936" s="195"/>
      <c r="G936" s="195"/>
      <c r="H936" s="196"/>
      <c r="I936" s="196"/>
      <c r="J936" s="196"/>
      <c r="K936" s="196"/>
    </row>
    <row r="937" spans="1:11" ht="15.75" customHeight="1">
      <c r="A937" s="194"/>
      <c r="B937" s="194"/>
      <c r="D937" s="194"/>
      <c r="E937" s="195"/>
      <c r="F937" s="195"/>
      <c r="G937" s="195"/>
      <c r="H937" s="196"/>
      <c r="I937" s="196"/>
      <c r="J937" s="196"/>
      <c r="K937" s="196"/>
    </row>
    <row r="938" spans="1:11" ht="15.75" customHeight="1">
      <c r="A938" s="194"/>
      <c r="B938" s="194"/>
      <c r="D938" s="194"/>
      <c r="E938" s="195"/>
      <c r="F938" s="195"/>
      <c r="G938" s="195"/>
      <c r="H938" s="196"/>
      <c r="I938" s="196"/>
      <c r="J938" s="196"/>
      <c r="K938" s="196"/>
    </row>
    <row r="939" spans="1:11" ht="15.75" customHeight="1">
      <c r="A939" s="194"/>
      <c r="B939" s="194"/>
      <c r="D939" s="194"/>
      <c r="E939" s="195"/>
      <c r="F939" s="195"/>
      <c r="G939" s="195"/>
      <c r="H939" s="196"/>
      <c r="I939" s="196"/>
      <c r="J939" s="196"/>
      <c r="K939" s="196"/>
    </row>
    <row r="940" spans="1:11" ht="15.75" customHeight="1">
      <c r="A940" s="194"/>
      <c r="B940" s="194"/>
      <c r="D940" s="194"/>
      <c r="E940" s="195"/>
      <c r="F940" s="195"/>
      <c r="G940" s="195"/>
      <c r="H940" s="196"/>
      <c r="I940" s="196"/>
      <c r="J940" s="196"/>
      <c r="K940" s="196"/>
    </row>
    <row r="941" spans="1:11" ht="15.75" customHeight="1">
      <c r="A941" s="194"/>
      <c r="B941" s="194"/>
      <c r="D941" s="194"/>
      <c r="E941" s="195"/>
      <c r="F941" s="195"/>
      <c r="G941" s="195"/>
      <c r="H941" s="196"/>
      <c r="I941" s="196"/>
      <c r="J941" s="196"/>
      <c r="K941" s="196"/>
    </row>
    <row r="942" spans="1:11" ht="15.75" customHeight="1">
      <c r="A942" s="194"/>
      <c r="B942" s="194"/>
      <c r="D942" s="194"/>
      <c r="E942" s="195"/>
      <c r="F942" s="195"/>
      <c r="G942" s="195"/>
      <c r="H942" s="196"/>
      <c r="I942" s="196"/>
      <c r="J942" s="196"/>
      <c r="K942" s="196"/>
    </row>
    <row r="943" spans="1:11" ht="15.75" customHeight="1">
      <c r="A943" s="194"/>
      <c r="B943" s="194"/>
      <c r="D943" s="194"/>
      <c r="E943" s="195"/>
      <c r="F943" s="195"/>
      <c r="G943" s="195"/>
      <c r="H943" s="196"/>
      <c r="I943" s="196"/>
      <c r="J943" s="196"/>
      <c r="K943" s="196"/>
    </row>
    <row r="944" spans="1:11" ht="15.75" customHeight="1">
      <c r="A944" s="194"/>
      <c r="B944" s="194"/>
      <c r="D944" s="194"/>
      <c r="E944" s="195"/>
      <c r="F944" s="195"/>
      <c r="G944" s="195"/>
      <c r="H944" s="196"/>
      <c r="I944" s="196"/>
      <c r="J944" s="196"/>
      <c r="K944" s="196"/>
    </row>
    <row r="945" spans="1:11" ht="15.75" customHeight="1">
      <c r="A945" s="194"/>
      <c r="B945" s="194"/>
      <c r="D945" s="194"/>
      <c r="E945" s="195"/>
      <c r="F945" s="195"/>
      <c r="G945" s="195"/>
      <c r="H945" s="196"/>
      <c r="I945" s="196"/>
      <c r="J945" s="196"/>
      <c r="K945" s="196"/>
    </row>
    <row r="946" spans="1:11" ht="15.75" customHeight="1">
      <c r="A946" s="194"/>
      <c r="B946" s="194"/>
      <c r="D946" s="194"/>
      <c r="E946" s="195"/>
      <c r="F946" s="195"/>
      <c r="G946" s="195"/>
      <c r="H946" s="196"/>
      <c r="I946" s="196"/>
      <c r="J946" s="196"/>
      <c r="K946" s="196"/>
    </row>
    <row r="947" spans="1:11" ht="15.75" customHeight="1">
      <c r="A947" s="194"/>
      <c r="B947" s="194"/>
      <c r="D947" s="194"/>
      <c r="E947" s="195"/>
      <c r="F947" s="195"/>
      <c r="G947" s="195"/>
      <c r="H947" s="196"/>
      <c r="I947" s="196"/>
      <c r="J947" s="196"/>
      <c r="K947" s="196"/>
    </row>
    <row r="948" spans="1:11" ht="15.75" customHeight="1">
      <c r="A948" s="194"/>
      <c r="B948" s="194"/>
      <c r="D948" s="194"/>
      <c r="E948" s="195"/>
      <c r="F948" s="195"/>
      <c r="G948" s="195"/>
      <c r="H948" s="196"/>
      <c r="I948" s="196"/>
      <c r="J948" s="196"/>
      <c r="K948" s="196"/>
    </row>
    <row r="949" spans="1:11" ht="15.75" customHeight="1">
      <c r="A949" s="194"/>
      <c r="B949" s="194"/>
      <c r="D949" s="194"/>
      <c r="E949" s="195"/>
      <c r="F949" s="195"/>
      <c r="G949" s="195"/>
      <c r="H949" s="196"/>
      <c r="I949" s="196"/>
      <c r="J949" s="196"/>
      <c r="K949" s="196"/>
    </row>
    <row r="950" spans="1:11" ht="15.75" customHeight="1">
      <c r="A950" s="194"/>
      <c r="B950" s="194"/>
      <c r="D950" s="194"/>
      <c r="E950" s="195"/>
      <c r="F950" s="195"/>
      <c r="G950" s="195"/>
      <c r="H950" s="196"/>
      <c r="I950" s="196"/>
      <c r="J950" s="196"/>
      <c r="K950" s="196"/>
    </row>
    <row r="951" spans="1:11" ht="15.75" customHeight="1">
      <c r="A951" s="194"/>
      <c r="B951" s="194"/>
      <c r="D951" s="194"/>
      <c r="E951" s="195"/>
      <c r="F951" s="195"/>
      <c r="G951" s="195"/>
      <c r="H951" s="196"/>
      <c r="I951" s="196"/>
      <c r="J951" s="196"/>
      <c r="K951" s="196"/>
    </row>
    <row r="952" spans="1:11" ht="15.75" customHeight="1">
      <c r="A952" s="194"/>
      <c r="B952" s="194"/>
      <c r="D952" s="194"/>
      <c r="E952" s="195"/>
      <c r="F952" s="195"/>
      <c r="G952" s="195"/>
      <c r="H952" s="196"/>
      <c r="I952" s="196"/>
      <c r="J952" s="196"/>
      <c r="K952" s="196"/>
    </row>
    <row r="953" spans="1:11" ht="15.75" customHeight="1">
      <c r="A953" s="194"/>
      <c r="B953" s="194"/>
      <c r="D953" s="194"/>
      <c r="E953" s="195"/>
      <c r="F953" s="195"/>
      <c r="G953" s="195"/>
      <c r="H953" s="196"/>
      <c r="I953" s="196"/>
      <c r="J953" s="196"/>
      <c r="K953" s="196"/>
    </row>
    <row r="954" spans="1:11" ht="15.75" customHeight="1">
      <c r="A954" s="194"/>
      <c r="B954" s="194"/>
      <c r="D954" s="194"/>
      <c r="E954" s="195"/>
      <c r="F954" s="195"/>
      <c r="G954" s="195"/>
      <c r="H954" s="196"/>
      <c r="I954" s="196"/>
      <c r="J954" s="196"/>
      <c r="K954" s="196"/>
    </row>
    <row r="955" spans="1:11" ht="15.75" customHeight="1">
      <c r="A955" s="194"/>
      <c r="B955" s="194"/>
      <c r="D955" s="194"/>
      <c r="E955" s="195"/>
      <c r="F955" s="195"/>
      <c r="G955" s="195"/>
      <c r="H955" s="196"/>
      <c r="I955" s="196"/>
      <c r="J955" s="196"/>
      <c r="K955" s="196"/>
    </row>
    <row r="956" spans="1:11" ht="15.75" customHeight="1">
      <c r="A956" s="194"/>
      <c r="B956" s="194"/>
      <c r="D956" s="194"/>
      <c r="E956" s="195"/>
      <c r="F956" s="195"/>
      <c r="G956" s="195"/>
      <c r="H956" s="196"/>
      <c r="I956" s="196"/>
      <c r="J956" s="196"/>
      <c r="K956" s="196"/>
    </row>
    <row r="957" spans="1:11" ht="15.75" customHeight="1">
      <c r="A957" s="194"/>
      <c r="B957" s="194"/>
      <c r="D957" s="194"/>
      <c r="E957" s="195"/>
      <c r="F957" s="195"/>
      <c r="G957" s="195"/>
      <c r="H957" s="196"/>
      <c r="I957" s="196"/>
      <c r="J957" s="196"/>
      <c r="K957" s="196"/>
    </row>
    <row r="958" spans="1:11" ht="15.75" customHeight="1">
      <c r="A958" s="194"/>
      <c r="B958" s="194"/>
      <c r="D958" s="194"/>
      <c r="E958" s="195"/>
      <c r="F958" s="195"/>
      <c r="G958" s="195"/>
      <c r="H958" s="196"/>
      <c r="I958" s="196"/>
      <c r="J958" s="196"/>
      <c r="K958" s="196"/>
    </row>
    <row r="959" spans="1:11" ht="15.75" customHeight="1">
      <c r="A959" s="194"/>
      <c r="B959" s="194"/>
      <c r="D959" s="194"/>
      <c r="E959" s="195"/>
      <c r="F959" s="195"/>
      <c r="G959" s="195"/>
      <c r="H959" s="196"/>
      <c r="I959" s="196"/>
      <c r="J959" s="196"/>
      <c r="K959" s="196"/>
    </row>
    <row r="960" spans="1:11" ht="15.75" customHeight="1">
      <c r="A960" s="194"/>
      <c r="B960" s="194"/>
      <c r="D960" s="194"/>
      <c r="E960" s="195"/>
      <c r="F960" s="195"/>
      <c r="G960" s="195"/>
      <c r="H960" s="196"/>
      <c r="I960" s="196"/>
      <c r="J960" s="196"/>
      <c r="K960" s="196"/>
    </row>
    <row r="961" spans="1:11" ht="15.75" customHeight="1">
      <c r="A961" s="194"/>
      <c r="B961" s="194"/>
      <c r="D961" s="194"/>
      <c r="E961" s="195"/>
      <c r="F961" s="195"/>
      <c r="G961" s="195"/>
      <c r="H961" s="196"/>
      <c r="I961" s="196"/>
      <c r="J961" s="196"/>
      <c r="K961" s="196"/>
    </row>
    <row r="962" spans="1:11" ht="15.75" customHeight="1">
      <c r="A962" s="194"/>
      <c r="B962" s="194"/>
      <c r="D962" s="194"/>
      <c r="E962" s="195"/>
      <c r="F962" s="195"/>
      <c r="G962" s="195"/>
      <c r="H962" s="196"/>
      <c r="I962" s="196"/>
      <c r="J962" s="196"/>
      <c r="K962" s="196"/>
    </row>
    <row r="963" spans="1:11" ht="15.75" customHeight="1">
      <c r="A963" s="194"/>
      <c r="B963" s="194"/>
      <c r="D963" s="194"/>
      <c r="E963" s="195"/>
      <c r="F963" s="195"/>
      <c r="G963" s="195"/>
      <c r="H963" s="196"/>
      <c r="I963" s="196"/>
      <c r="J963" s="196"/>
      <c r="K963" s="196"/>
    </row>
    <row r="964" spans="1:11" ht="15.75" customHeight="1">
      <c r="A964" s="194"/>
      <c r="B964" s="194"/>
      <c r="D964" s="194"/>
      <c r="E964" s="195"/>
      <c r="F964" s="195"/>
      <c r="G964" s="195"/>
      <c r="H964" s="196"/>
      <c r="I964" s="196"/>
      <c r="J964" s="196"/>
      <c r="K964" s="196"/>
    </row>
    <row r="965" spans="1:11" ht="15.75" customHeight="1">
      <c r="A965" s="194"/>
      <c r="B965" s="194"/>
      <c r="D965" s="194"/>
      <c r="E965" s="195"/>
      <c r="F965" s="195"/>
      <c r="G965" s="195"/>
      <c r="H965" s="196"/>
      <c r="I965" s="196"/>
      <c r="J965" s="196"/>
      <c r="K965" s="196"/>
    </row>
    <row r="966" spans="1:11" ht="15.75" customHeight="1">
      <c r="A966" s="194"/>
      <c r="B966" s="194"/>
      <c r="D966" s="194"/>
      <c r="E966" s="195"/>
      <c r="F966" s="195"/>
      <c r="G966" s="195"/>
      <c r="H966" s="196"/>
      <c r="I966" s="196"/>
      <c r="J966" s="196"/>
      <c r="K966" s="196"/>
    </row>
    <row r="967" spans="1:11" ht="15.75" customHeight="1">
      <c r="A967" s="194"/>
      <c r="B967" s="194"/>
      <c r="D967" s="194"/>
      <c r="E967" s="195"/>
      <c r="F967" s="195"/>
      <c r="G967" s="195"/>
      <c r="H967" s="196"/>
      <c r="I967" s="196"/>
      <c r="J967" s="196"/>
      <c r="K967" s="196"/>
    </row>
    <row r="968" spans="1:11" ht="15.75" customHeight="1">
      <c r="A968" s="194"/>
      <c r="B968" s="194"/>
      <c r="D968" s="194"/>
      <c r="E968" s="195"/>
      <c r="F968" s="195"/>
      <c r="G968" s="195"/>
      <c r="H968" s="196"/>
      <c r="I968" s="196"/>
      <c r="J968" s="196"/>
      <c r="K968" s="196"/>
    </row>
    <row r="969" spans="1:11" ht="15.75" customHeight="1">
      <c r="A969" s="194"/>
      <c r="B969" s="194"/>
      <c r="D969" s="194"/>
      <c r="E969" s="195"/>
      <c r="F969" s="195"/>
      <c r="G969" s="195"/>
      <c r="H969" s="196"/>
      <c r="I969" s="196"/>
      <c r="J969" s="196"/>
      <c r="K969" s="196"/>
    </row>
    <row r="970" spans="1:11" ht="15.75" customHeight="1">
      <c r="A970" s="194"/>
      <c r="B970" s="194"/>
      <c r="D970" s="194"/>
      <c r="E970" s="195"/>
      <c r="F970" s="195"/>
      <c r="G970" s="195"/>
      <c r="H970" s="196"/>
      <c r="I970" s="196"/>
      <c r="J970" s="196"/>
      <c r="K970" s="196"/>
    </row>
    <row r="971" spans="1:11" ht="15.75" customHeight="1">
      <c r="A971" s="194"/>
      <c r="B971" s="194"/>
      <c r="D971" s="194"/>
      <c r="E971" s="195"/>
      <c r="F971" s="195"/>
      <c r="G971" s="195"/>
      <c r="H971" s="196"/>
      <c r="I971" s="196"/>
      <c r="J971" s="196"/>
      <c r="K971" s="196"/>
    </row>
    <row r="972" spans="1:11" ht="15.75" customHeight="1">
      <c r="A972" s="194"/>
      <c r="B972" s="194"/>
      <c r="D972" s="194"/>
      <c r="E972" s="195"/>
      <c r="F972" s="195"/>
      <c r="G972" s="195"/>
      <c r="H972" s="196"/>
      <c r="I972" s="196"/>
      <c r="J972" s="196"/>
      <c r="K972" s="196"/>
    </row>
    <row r="973" spans="1:11" ht="15.75" customHeight="1">
      <c r="A973" s="194"/>
      <c r="B973" s="194"/>
      <c r="D973" s="194"/>
      <c r="E973" s="195"/>
      <c r="F973" s="195"/>
      <c r="G973" s="195"/>
      <c r="H973" s="196"/>
      <c r="I973" s="196"/>
      <c r="J973" s="196"/>
      <c r="K973" s="196"/>
    </row>
    <row r="974" spans="1:11" ht="15.75" customHeight="1">
      <c r="A974" s="194"/>
      <c r="B974" s="194"/>
      <c r="D974" s="194"/>
      <c r="E974" s="195"/>
      <c r="F974" s="195"/>
      <c r="G974" s="195"/>
      <c r="H974" s="196"/>
      <c r="I974" s="196"/>
      <c r="J974" s="196"/>
      <c r="K974" s="196"/>
    </row>
    <row r="975" spans="1:11" ht="15.75" customHeight="1">
      <c r="A975" s="194"/>
      <c r="B975" s="194"/>
      <c r="D975" s="194"/>
      <c r="E975" s="195"/>
      <c r="F975" s="195"/>
      <c r="G975" s="195"/>
      <c r="H975" s="196"/>
      <c r="I975" s="196"/>
      <c r="J975" s="196"/>
      <c r="K975" s="196"/>
    </row>
    <row r="976" spans="1:11" ht="15.75" customHeight="1">
      <c r="A976" s="194"/>
      <c r="B976" s="194"/>
      <c r="D976" s="194"/>
      <c r="E976" s="195"/>
      <c r="F976" s="195"/>
      <c r="G976" s="195"/>
      <c r="H976" s="196"/>
      <c r="I976" s="196"/>
      <c r="J976" s="196"/>
      <c r="K976" s="196"/>
    </row>
    <row r="977" spans="1:11" ht="15.75" customHeight="1">
      <c r="A977" s="194"/>
      <c r="B977" s="194"/>
      <c r="D977" s="194"/>
      <c r="E977" s="195"/>
      <c r="F977" s="195"/>
      <c r="G977" s="195"/>
      <c r="H977" s="196"/>
      <c r="I977" s="196"/>
      <c r="J977" s="196"/>
      <c r="K977" s="196"/>
    </row>
    <row r="978" spans="1:11" ht="15.75" customHeight="1">
      <c r="A978" s="194"/>
      <c r="B978" s="194"/>
      <c r="D978" s="194"/>
      <c r="E978" s="195"/>
      <c r="F978" s="195"/>
      <c r="G978" s="195"/>
      <c r="H978" s="196"/>
      <c r="I978" s="196"/>
      <c r="J978" s="196"/>
      <c r="K978" s="196"/>
    </row>
    <row r="979" spans="1:11" ht="15.75" customHeight="1">
      <c r="A979" s="194"/>
      <c r="B979" s="194"/>
      <c r="D979" s="194"/>
      <c r="E979" s="195"/>
      <c r="F979" s="195"/>
      <c r="G979" s="195"/>
      <c r="H979" s="196"/>
      <c r="I979" s="196"/>
      <c r="J979" s="196"/>
      <c r="K979" s="196"/>
    </row>
    <row r="980" spans="1:11" ht="15.75" customHeight="1">
      <c r="A980" s="194"/>
      <c r="B980" s="194"/>
      <c r="D980" s="194"/>
      <c r="E980" s="195"/>
      <c r="F980" s="195"/>
      <c r="G980" s="195"/>
      <c r="H980" s="196"/>
      <c r="I980" s="196"/>
      <c r="J980" s="196"/>
      <c r="K980" s="196"/>
    </row>
    <row r="981" spans="1:11" ht="15.75" customHeight="1">
      <c r="A981" s="194"/>
      <c r="B981" s="194"/>
      <c r="D981" s="194"/>
      <c r="E981" s="195"/>
      <c r="F981" s="195"/>
      <c r="G981" s="195"/>
      <c r="H981" s="196"/>
      <c r="I981" s="196"/>
      <c r="J981" s="196"/>
      <c r="K981" s="196"/>
    </row>
    <row r="982" spans="1:11" ht="15.75" customHeight="1">
      <c r="A982" s="194"/>
      <c r="B982" s="194"/>
      <c r="D982" s="194"/>
      <c r="E982" s="195"/>
      <c r="F982" s="195"/>
      <c r="G982" s="195"/>
      <c r="H982" s="196"/>
      <c r="I982" s="196"/>
      <c r="J982" s="196"/>
      <c r="K982" s="196"/>
    </row>
    <row r="983" spans="1:11" ht="15.75" customHeight="1">
      <c r="A983" s="194"/>
      <c r="B983" s="194"/>
      <c r="D983" s="194"/>
      <c r="E983" s="195"/>
      <c r="F983" s="195"/>
      <c r="G983" s="195"/>
      <c r="H983" s="196"/>
      <c r="I983" s="196"/>
      <c r="J983" s="196"/>
      <c r="K983" s="196"/>
    </row>
    <row r="984" spans="1:11" ht="15.75" customHeight="1">
      <c r="A984" s="194"/>
      <c r="B984" s="194"/>
      <c r="D984" s="194"/>
      <c r="E984" s="195"/>
      <c r="F984" s="195"/>
      <c r="G984" s="195"/>
      <c r="H984" s="196"/>
      <c r="I984" s="196"/>
      <c r="J984" s="196"/>
      <c r="K984" s="196"/>
    </row>
    <row r="985" spans="1:11" ht="15.75" customHeight="1">
      <c r="A985" s="194"/>
      <c r="B985" s="194"/>
      <c r="D985" s="194"/>
      <c r="E985" s="195"/>
      <c r="F985" s="195"/>
      <c r="G985" s="195"/>
      <c r="H985" s="196"/>
      <c r="I985" s="196"/>
      <c r="J985" s="196"/>
      <c r="K985" s="196"/>
    </row>
    <row r="986" spans="1:11" ht="15.75" customHeight="1">
      <c r="A986" s="194"/>
      <c r="B986" s="194"/>
      <c r="D986" s="194"/>
      <c r="E986" s="195"/>
      <c r="F986" s="195"/>
      <c r="G986" s="195"/>
      <c r="H986" s="196"/>
      <c r="I986" s="196"/>
      <c r="J986" s="196"/>
      <c r="K986" s="196"/>
    </row>
    <row r="987" spans="1:11" ht="15.75" customHeight="1">
      <c r="A987" s="194"/>
      <c r="B987" s="194"/>
      <c r="D987" s="194"/>
      <c r="E987" s="195"/>
      <c r="F987" s="195"/>
      <c r="G987" s="195"/>
      <c r="H987" s="196"/>
      <c r="I987" s="196"/>
      <c r="J987" s="196"/>
      <c r="K987" s="196"/>
    </row>
    <row r="988" spans="1:11" ht="15.75" customHeight="1">
      <c r="A988" s="194"/>
      <c r="B988" s="194"/>
      <c r="D988" s="194"/>
      <c r="E988" s="195"/>
      <c r="F988" s="195"/>
      <c r="G988" s="195"/>
      <c r="H988" s="196"/>
      <c r="I988" s="196"/>
      <c r="J988" s="196"/>
      <c r="K988" s="196"/>
    </row>
    <row r="989" spans="1:11" ht="15.75" customHeight="1">
      <c r="A989" s="194"/>
      <c r="B989" s="194"/>
      <c r="D989" s="194"/>
      <c r="E989" s="195"/>
      <c r="F989" s="195"/>
      <c r="G989" s="195"/>
      <c r="H989" s="196"/>
      <c r="I989" s="196"/>
      <c r="J989" s="196"/>
      <c r="K989" s="196"/>
    </row>
    <row r="990" spans="1:11" ht="15.75" customHeight="1">
      <c r="A990" s="194"/>
      <c r="B990" s="194"/>
      <c r="D990" s="194"/>
      <c r="E990" s="195"/>
      <c r="F990" s="195"/>
      <c r="G990" s="195"/>
      <c r="H990" s="196"/>
      <c r="I990" s="196"/>
      <c r="J990" s="196"/>
      <c r="K990" s="196"/>
    </row>
    <row r="991" spans="1:11" ht="15.75" customHeight="1">
      <c r="A991" s="194"/>
      <c r="B991" s="194"/>
      <c r="D991" s="194"/>
      <c r="E991" s="195"/>
      <c r="F991" s="195"/>
      <c r="G991" s="195"/>
      <c r="H991" s="196"/>
      <c r="I991" s="196"/>
      <c r="J991" s="196"/>
      <c r="K991" s="196"/>
    </row>
    <row r="992" spans="1:11" ht="15.75" customHeight="1">
      <c r="A992" s="194"/>
      <c r="B992" s="194"/>
      <c r="D992" s="194"/>
      <c r="E992" s="195"/>
      <c r="F992" s="195"/>
      <c r="G992" s="195"/>
      <c r="H992" s="196"/>
      <c r="I992" s="196"/>
      <c r="J992" s="196"/>
      <c r="K992" s="196"/>
    </row>
    <row r="993" spans="1:11" ht="15.75" customHeight="1">
      <c r="A993" s="194"/>
      <c r="B993" s="194"/>
      <c r="D993" s="194"/>
      <c r="E993" s="195"/>
      <c r="F993" s="195"/>
      <c r="G993" s="195"/>
      <c r="H993" s="196"/>
      <c r="I993" s="196"/>
      <c r="J993" s="196"/>
      <c r="K993" s="196"/>
    </row>
    <row r="994" spans="1:11" ht="15.75" customHeight="1">
      <c r="A994" s="194"/>
      <c r="B994" s="194"/>
      <c r="D994" s="194"/>
      <c r="E994" s="195"/>
      <c r="F994" s="195"/>
      <c r="G994" s="195"/>
      <c r="H994" s="196"/>
      <c r="I994" s="196"/>
      <c r="J994" s="196"/>
      <c r="K994" s="196"/>
    </row>
    <row r="995" spans="1:11" ht="15.75" customHeight="1">
      <c r="A995" s="194"/>
      <c r="B995" s="194"/>
      <c r="D995" s="194"/>
      <c r="E995" s="195"/>
      <c r="F995" s="195"/>
      <c r="G995" s="195"/>
      <c r="H995" s="196"/>
      <c r="I995" s="196"/>
      <c r="J995" s="196"/>
      <c r="K995" s="196"/>
    </row>
    <row r="996" spans="1:11" ht="15.75" customHeight="1">
      <c r="A996" s="194"/>
      <c r="B996" s="194"/>
      <c r="D996" s="194"/>
      <c r="E996" s="195"/>
      <c r="F996" s="195"/>
      <c r="G996" s="195"/>
      <c r="H996" s="196"/>
      <c r="I996" s="196"/>
      <c r="J996" s="196"/>
      <c r="K996" s="196"/>
    </row>
    <row r="997" spans="1:11" ht="15.75" customHeight="1">
      <c r="A997" s="194"/>
      <c r="B997" s="194"/>
      <c r="D997" s="194"/>
      <c r="E997" s="195"/>
      <c r="F997" s="195"/>
      <c r="G997" s="195"/>
      <c r="H997" s="196"/>
      <c r="I997" s="196"/>
      <c r="J997" s="196"/>
      <c r="K997" s="196"/>
    </row>
    <row r="998" spans="1:11" ht="15.75" customHeight="1">
      <c r="A998" s="194"/>
      <c r="B998" s="194"/>
      <c r="D998" s="194"/>
      <c r="E998" s="195"/>
      <c r="F998" s="195"/>
      <c r="G998" s="195"/>
      <c r="H998" s="196"/>
      <c r="I998" s="196"/>
      <c r="J998" s="196"/>
      <c r="K998" s="196"/>
    </row>
    <row r="999" spans="1:11" ht="15.75" customHeight="1">
      <c r="A999" s="194"/>
      <c r="B999" s="194"/>
      <c r="D999" s="194"/>
      <c r="E999" s="195"/>
      <c r="F999" s="195"/>
      <c r="G999" s="195"/>
      <c r="H999" s="196"/>
      <c r="I999" s="196"/>
      <c r="J999" s="196"/>
      <c r="K999" s="196"/>
    </row>
    <row r="1000" spans="1:11" ht="15.75" customHeight="1">
      <c r="A1000" s="194"/>
      <c r="B1000" s="194"/>
      <c r="D1000" s="194"/>
      <c r="E1000" s="195"/>
      <c r="F1000" s="195"/>
      <c r="G1000" s="195"/>
      <c r="H1000" s="196"/>
      <c r="I1000" s="196"/>
      <c r="J1000" s="196"/>
      <c r="K1000" s="196"/>
    </row>
    <row r="1001" spans="1:11" ht="15.75" customHeight="1">
      <c r="A1001" s="194"/>
      <c r="B1001" s="194"/>
      <c r="D1001" s="194"/>
      <c r="E1001" s="195"/>
      <c r="F1001" s="195"/>
      <c r="G1001" s="195"/>
      <c r="H1001" s="196"/>
      <c r="I1001" s="196"/>
      <c r="J1001" s="196"/>
      <c r="K1001" s="196"/>
    </row>
    <row r="1002" spans="1:11" ht="15.75" customHeight="1">
      <c r="A1002" s="194"/>
      <c r="B1002" s="194"/>
      <c r="D1002" s="194"/>
      <c r="E1002" s="195"/>
      <c r="F1002" s="195"/>
      <c r="G1002" s="195"/>
      <c r="H1002" s="196"/>
      <c r="I1002" s="196"/>
      <c r="J1002" s="196"/>
      <c r="K1002" s="196"/>
    </row>
    <row r="1003" spans="1:11" ht="15.75" customHeight="1">
      <c r="A1003" s="194"/>
      <c r="B1003" s="194"/>
      <c r="D1003" s="194"/>
      <c r="E1003" s="195"/>
      <c r="F1003" s="195"/>
      <c r="G1003" s="195"/>
      <c r="H1003" s="196"/>
      <c r="I1003" s="196"/>
      <c r="J1003" s="196"/>
      <c r="K1003" s="196"/>
    </row>
    <row r="1004" spans="1:11" ht="15.75" customHeight="1">
      <c r="A1004" s="194"/>
      <c r="B1004" s="194"/>
      <c r="D1004" s="194"/>
      <c r="E1004" s="195"/>
      <c r="F1004" s="195"/>
      <c r="G1004" s="195"/>
      <c r="H1004" s="196"/>
      <c r="I1004" s="196"/>
      <c r="J1004" s="196"/>
      <c r="K1004" s="196"/>
    </row>
    <row r="1005" spans="1:11" ht="15.75" customHeight="1">
      <c r="A1005" s="194"/>
      <c r="B1005" s="194"/>
      <c r="D1005" s="194"/>
      <c r="E1005" s="195"/>
      <c r="F1005" s="195"/>
      <c r="G1005" s="195"/>
      <c r="H1005" s="196"/>
      <c r="I1005" s="196"/>
      <c r="J1005" s="196"/>
      <c r="K1005" s="196"/>
    </row>
    <row r="1006" spans="1:11" ht="15.75" customHeight="1">
      <c r="A1006" s="194"/>
      <c r="B1006" s="194"/>
      <c r="D1006" s="194"/>
      <c r="E1006" s="195"/>
      <c r="F1006" s="195"/>
      <c r="G1006" s="195"/>
      <c r="H1006" s="196"/>
      <c r="I1006" s="196"/>
      <c r="J1006" s="196"/>
      <c r="K1006" s="196"/>
    </row>
    <row r="1007" spans="1:11" ht="15.75" customHeight="1">
      <c r="A1007" s="194"/>
      <c r="B1007" s="194"/>
      <c r="D1007" s="194"/>
      <c r="E1007" s="195"/>
      <c r="F1007" s="195"/>
      <c r="G1007" s="195"/>
      <c r="H1007" s="196"/>
      <c r="I1007" s="196"/>
      <c r="J1007" s="196"/>
      <c r="K1007" s="196"/>
    </row>
    <row r="1008" spans="1:11" ht="15.75" customHeight="1">
      <c r="A1008" s="194"/>
      <c r="B1008" s="194"/>
      <c r="D1008" s="194"/>
      <c r="E1008" s="195"/>
      <c r="F1008" s="195"/>
      <c r="G1008" s="195"/>
      <c r="H1008" s="196"/>
      <c r="I1008" s="196"/>
      <c r="J1008" s="196"/>
      <c r="K1008" s="196"/>
    </row>
    <row r="1009" spans="1:11" ht="15.75" customHeight="1">
      <c r="A1009" s="194"/>
      <c r="B1009" s="194"/>
      <c r="D1009" s="194"/>
      <c r="E1009" s="195"/>
      <c r="F1009" s="195"/>
      <c r="G1009" s="195"/>
      <c r="H1009" s="196"/>
      <c r="I1009" s="196"/>
      <c r="J1009" s="196"/>
      <c r="K1009" s="196"/>
    </row>
    <row r="1010" spans="1:11" ht="15.75" customHeight="1">
      <c r="A1010" s="194"/>
      <c r="B1010" s="194"/>
      <c r="D1010" s="194"/>
      <c r="E1010" s="195"/>
      <c r="F1010" s="195"/>
      <c r="G1010" s="195"/>
      <c r="H1010" s="196"/>
      <c r="I1010" s="196"/>
      <c r="J1010" s="196"/>
      <c r="K1010" s="196"/>
    </row>
    <row r="1011" spans="1:11" ht="15.75" customHeight="1">
      <c r="A1011" s="194"/>
      <c r="B1011" s="194"/>
      <c r="D1011" s="194"/>
      <c r="E1011" s="195"/>
      <c r="F1011" s="195"/>
      <c r="G1011" s="195"/>
      <c r="H1011" s="196"/>
      <c r="I1011" s="196"/>
      <c r="J1011" s="196"/>
      <c r="K1011" s="196"/>
    </row>
    <row r="1012" spans="1:11" ht="15.75" customHeight="1">
      <c r="A1012" s="194"/>
      <c r="B1012" s="194"/>
      <c r="D1012" s="194"/>
      <c r="E1012" s="195"/>
      <c r="F1012" s="195"/>
      <c r="G1012" s="195"/>
      <c r="H1012" s="196"/>
      <c r="I1012" s="196"/>
      <c r="J1012" s="196"/>
      <c r="K1012" s="196"/>
    </row>
    <row r="1013" spans="1:11" ht="15.75" customHeight="1">
      <c r="A1013" s="194"/>
      <c r="B1013" s="194"/>
      <c r="D1013" s="194"/>
      <c r="E1013" s="195"/>
      <c r="F1013" s="195"/>
      <c r="G1013" s="195"/>
      <c r="H1013" s="196"/>
      <c r="I1013" s="196"/>
      <c r="J1013" s="196"/>
      <c r="K1013" s="196"/>
    </row>
    <row r="1014" spans="1:11" ht="15.75" customHeight="1">
      <c r="A1014" s="194"/>
      <c r="B1014" s="194"/>
      <c r="D1014" s="194"/>
      <c r="E1014" s="195"/>
      <c r="F1014" s="195"/>
      <c r="G1014" s="195"/>
      <c r="H1014" s="196"/>
      <c r="I1014" s="196"/>
      <c r="J1014" s="196"/>
      <c r="K1014" s="196"/>
    </row>
    <row r="1015" spans="1:11" ht="15.75" customHeight="1">
      <c r="A1015" s="194"/>
      <c r="B1015" s="194"/>
      <c r="D1015" s="194"/>
      <c r="E1015" s="195"/>
      <c r="F1015" s="195"/>
      <c r="G1015" s="195"/>
      <c r="H1015" s="196"/>
      <c r="I1015" s="196"/>
      <c r="J1015" s="196"/>
      <c r="K1015" s="196"/>
    </row>
    <row r="1016" spans="1:11" ht="15.75" customHeight="1">
      <c r="A1016" s="194"/>
      <c r="B1016" s="194"/>
      <c r="D1016" s="194"/>
      <c r="E1016" s="195"/>
      <c r="F1016" s="195"/>
      <c r="G1016" s="195"/>
      <c r="H1016" s="196"/>
      <c r="I1016" s="196"/>
      <c r="J1016" s="196"/>
      <c r="K1016" s="196"/>
    </row>
    <row r="1017" spans="1:11" ht="15.75" customHeight="1">
      <c r="A1017" s="194"/>
      <c r="B1017" s="194"/>
      <c r="D1017" s="194"/>
      <c r="E1017" s="195"/>
      <c r="F1017" s="195"/>
      <c r="G1017" s="195"/>
      <c r="H1017" s="196"/>
      <c r="I1017" s="196"/>
      <c r="J1017" s="196"/>
      <c r="K1017" s="196"/>
    </row>
    <row r="1018" spans="1:11" ht="15.75" customHeight="1">
      <c r="A1018" s="194"/>
      <c r="B1018" s="194"/>
      <c r="D1018" s="194"/>
      <c r="E1018" s="195"/>
      <c r="F1018" s="195"/>
      <c r="G1018" s="195"/>
      <c r="H1018" s="196"/>
      <c r="I1018" s="196"/>
      <c r="J1018" s="196"/>
      <c r="K1018" s="196"/>
    </row>
    <row r="1019" spans="1:11" ht="15.75" customHeight="1">
      <c r="A1019" s="194"/>
      <c r="B1019" s="194"/>
      <c r="D1019" s="194"/>
      <c r="E1019" s="195"/>
      <c r="F1019" s="195"/>
      <c r="G1019" s="195"/>
      <c r="H1019" s="196"/>
      <c r="I1019" s="196"/>
      <c r="J1019" s="196"/>
      <c r="K1019" s="196"/>
    </row>
    <row r="1020" spans="1:11" ht="15.75" customHeight="1">
      <c r="A1020" s="194"/>
      <c r="B1020" s="194"/>
      <c r="D1020" s="194"/>
      <c r="E1020" s="195"/>
      <c r="F1020" s="195"/>
      <c r="G1020" s="195"/>
      <c r="H1020" s="196"/>
      <c r="I1020" s="196"/>
      <c r="J1020" s="196"/>
      <c r="K1020" s="196"/>
    </row>
    <row r="1021" spans="1:11" ht="15.75" customHeight="1">
      <c r="A1021" s="194"/>
      <c r="B1021" s="194"/>
      <c r="D1021" s="194"/>
      <c r="E1021" s="195"/>
      <c r="F1021" s="195"/>
      <c r="G1021" s="195"/>
      <c r="H1021" s="196"/>
      <c r="I1021" s="196"/>
      <c r="J1021" s="196"/>
      <c r="K1021" s="196"/>
    </row>
    <row r="1022" spans="1:11" ht="15.75" customHeight="1">
      <c r="A1022" s="194"/>
      <c r="B1022" s="194"/>
      <c r="D1022" s="194"/>
      <c r="E1022" s="195"/>
      <c r="F1022" s="195"/>
      <c r="G1022" s="195"/>
      <c r="H1022" s="196"/>
      <c r="I1022" s="196"/>
      <c r="J1022" s="196"/>
      <c r="K1022" s="196"/>
    </row>
  </sheetData>
  <mergeCells count="20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A70:I70"/>
    <mergeCell ref="A71:A72"/>
    <mergeCell ref="B71:B72"/>
    <mergeCell ref="C71:C72"/>
    <mergeCell ref="D71:D72"/>
    <mergeCell ref="E71:E72"/>
    <mergeCell ref="F71:F72"/>
    <mergeCell ref="G71:H71"/>
    <mergeCell ref="I71:I72"/>
  </mergeCells>
  <pageMargins left="0.511811024" right="0.511811024" top="0.78740157499999996" bottom="0.78740157499999996" header="0.31496062000000002" footer="0.31496062000000002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23"/>
  <sheetViews>
    <sheetView workbookViewId="0">
      <selection activeCell="E57" sqref="E57"/>
    </sheetView>
  </sheetViews>
  <sheetFormatPr defaultColWidth="14.42578125" defaultRowHeight="15"/>
  <cols>
    <col min="1" max="1" width="18" style="27" customWidth="1"/>
    <col min="2" max="2" width="12.7109375" style="27" customWidth="1"/>
    <col min="3" max="3" width="39.28515625" style="27" bestFit="1" customWidth="1"/>
    <col min="4" max="4" width="42.85546875" style="27" customWidth="1"/>
    <col min="5" max="5" width="14.85546875" style="27" customWidth="1"/>
    <col min="6" max="7" width="14.140625" style="27" customWidth="1"/>
    <col min="8" max="8" width="14.42578125" style="27" customWidth="1"/>
    <col min="9" max="9" width="16" style="27" customWidth="1"/>
    <col min="10" max="10" width="13" style="27" customWidth="1"/>
    <col min="11" max="11" width="17.85546875" style="27" customWidth="1"/>
    <col min="12" max="12" width="8.7109375" style="27" customWidth="1"/>
    <col min="13" max="13" width="14.42578125" style="27" bestFit="1" customWidth="1"/>
    <col min="14" max="27" width="8.7109375" style="27" customWidth="1"/>
    <col min="28" max="16384" width="14.42578125" style="27"/>
  </cols>
  <sheetData>
    <row r="1" spans="1:11" ht="47.25" customHeight="1">
      <c r="A1" s="238" t="s">
        <v>453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1" ht="42" customHeight="1">
      <c r="A2" s="240" t="s">
        <v>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</row>
    <row r="3" spans="1:11" ht="28.5" customHeight="1">
      <c r="A3" s="242" t="s">
        <v>3</v>
      </c>
      <c r="B3" s="242" t="s">
        <v>4</v>
      </c>
      <c r="C3" s="242" t="s">
        <v>5</v>
      </c>
      <c r="D3" s="242" t="s">
        <v>7</v>
      </c>
      <c r="E3" s="243" t="s">
        <v>167</v>
      </c>
      <c r="F3" s="243" t="s">
        <v>168</v>
      </c>
      <c r="G3" s="243" t="s">
        <v>300</v>
      </c>
      <c r="H3" s="244" t="s">
        <v>169</v>
      </c>
      <c r="I3" s="241"/>
      <c r="J3" s="245"/>
      <c r="K3" s="243" t="s">
        <v>170</v>
      </c>
    </row>
    <row r="4" spans="1:11" ht="28.5" customHeight="1">
      <c r="A4" s="234"/>
      <c r="B4" s="234"/>
      <c r="C4" s="234"/>
      <c r="D4" s="234"/>
      <c r="E4" s="234"/>
      <c r="F4" s="234"/>
      <c r="G4" s="234"/>
      <c r="H4" s="167" t="s">
        <v>417</v>
      </c>
      <c r="I4" s="167" t="s">
        <v>172</v>
      </c>
      <c r="J4" s="168" t="s">
        <v>173</v>
      </c>
      <c r="K4" s="234"/>
    </row>
    <row r="5" spans="1:11" ht="28.5" customHeight="1">
      <c r="A5" s="169" t="s">
        <v>330</v>
      </c>
      <c r="B5" s="169">
        <v>169</v>
      </c>
      <c r="C5" s="170" t="s">
        <v>71</v>
      </c>
      <c r="D5" s="170" t="s">
        <v>48</v>
      </c>
      <c r="E5" s="171">
        <v>15054.4</v>
      </c>
      <c r="F5" s="171">
        <f>8781.73-4390.87</f>
        <v>4390.8599999999997</v>
      </c>
      <c r="G5" s="171">
        <v>497.46</v>
      </c>
      <c r="H5" s="172">
        <f>876.95+876.95</f>
        <v>1753.9</v>
      </c>
      <c r="I5" s="172">
        <f>2857.43+1132.44</f>
        <v>3989.87</v>
      </c>
      <c r="J5" s="172">
        <v>0</v>
      </c>
      <c r="K5" s="173">
        <f>E5+F5-H5-I5-J5</f>
        <v>13701.489999999998</v>
      </c>
    </row>
    <row r="6" spans="1:11" ht="28.5" customHeight="1">
      <c r="A6" s="169" t="s">
        <v>385</v>
      </c>
      <c r="B6" s="169">
        <v>185</v>
      </c>
      <c r="C6" s="170" t="s">
        <v>63</v>
      </c>
      <c r="D6" s="170" t="s">
        <v>23</v>
      </c>
      <c r="E6" s="171">
        <v>6269.82</v>
      </c>
      <c r="F6" s="171">
        <f>3134.91-1567.46</f>
        <v>1567.4499999999998</v>
      </c>
      <c r="G6" s="171"/>
      <c r="H6" s="172">
        <f>703.68+279.24</f>
        <v>982.92</v>
      </c>
      <c r="I6" s="172">
        <f>645.73+37.12</f>
        <v>682.85</v>
      </c>
      <c r="J6" s="172">
        <v>0</v>
      </c>
      <c r="K6" s="173">
        <f>E6+F6-H6-I6-J6</f>
        <v>6171.4999999999991</v>
      </c>
    </row>
    <row r="7" spans="1:11" ht="27.75" customHeight="1">
      <c r="A7" s="169" t="s">
        <v>230</v>
      </c>
      <c r="B7" s="169">
        <v>149</v>
      </c>
      <c r="C7" s="170" t="s">
        <v>43</v>
      </c>
      <c r="D7" s="170" t="s">
        <v>28</v>
      </c>
      <c r="E7" s="171">
        <v>15054.4</v>
      </c>
      <c r="F7" s="171">
        <f>11290.8-5645.4</f>
        <v>5645.4</v>
      </c>
      <c r="G7" s="171"/>
      <c r="H7" s="172">
        <f>876.95*2</f>
        <v>1753.9</v>
      </c>
      <c r="I7" s="172">
        <f>2909.56+1874.57</f>
        <v>4784.13</v>
      </c>
      <c r="J7" s="172">
        <v>0</v>
      </c>
      <c r="K7" s="173">
        <f>E7+F7-H7-I7-J7</f>
        <v>14161.769999999997</v>
      </c>
    </row>
    <row r="8" spans="1:11" ht="27.75" customHeight="1">
      <c r="A8" s="169" t="s">
        <v>277</v>
      </c>
      <c r="B8" s="169">
        <v>159</v>
      </c>
      <c r="C8" s="170" t="s">
        <v>43</v>
      </c>
      <c r="D8" s="170" t="s">
        <v>353</v>
      </c>
      <c r="E8" s="171">
        <v>15054.4</v>
      </c>
      <c r="F8" s="171">
        <f>11290.8-5645.4</f>
        <v>5645.4</v>
      </c>
      <c r="G8" s="171"/>
      <c r="H8" s="172">
        <f>876.95*2</f>
        <v>1753.9</v>
      </c>
      <c r="I8" s="172">
        <f>3013.84+1978.85</f>
        <v>4992.6900000000005</v>
      </c>
      <c r="J8" s="172">
        <v>0</v>
      </c>
      <c r="K8" s="173">
        <f t="shared" ref="K8:K69" si="0">E8+F8-H8-I8-J8</f>
        <v>13953.209999999997</v>
      </c>
    </row>
    <row r="9" spans="1:11" ht="27.75" customHeight="1">
      <c r="A9" s="169" t="s">
        <v>387</v>
      </c>
      <c r="B9" s="169">
        <v>186</v>
      </c>
      <c r="C9" s="170" t="s">
        <v>63</v>
      </c>
      <c r="D9" s="170" t="s">
        <v>23</v>
      </c>
      <c r="E9" s="171">
        <v>6269.82</v>
      </c>
      <c r="F9" s="171">
        <f>3134.91-1567.46</f>
        <v>1567.4499999999998</v>
      </c>
      <c r="G9" s="171"/>
      <c r="H9" s="172">
        <f>703.68+279.24</f>
        <v>982.92</v>
      </c>
      <c r="I9" s="172">
        <f>593.59+37.12</f>
        <v>630.71</v>
      </c>
      <c r="J9" s="172">
        <v>0</v>
      </c>
      <c r="K9" s="173">
        <f t="shared" si="0"/>
        <v>6223.6399999999994</v>
      </c>
    </row>
    <row r="10" spans="1:11" ht="27" customHeight="1">
      <c r="A10" s="169" t="s">
        <v>25</v>
      </c>
      <c r="B10" s="169">
        <v>102</v>
      </c>
      <c r="C10" s="170" t="s">
        <v>26</v>
      </c>
      <c r="D10" s="170" t="s">
        <v>28</v>
      </c>
      <c r="E10" s="171">
        <v>3477.34</v>
      </c>
      <c r="F10" s="171">
        <f>9483.66-4741.83+2002.1+6006.32+276.48</f>
        <v>13026.73</v>
      </c>
      <c r="G10" s="171"/>
      <c r="H10" s="172">
        <f>320.33+833.1</f>
        <v>1153.43</v>
      </c>
      <c r="I10" s="172">
        <f>1429.75+1358.26+72</f>
        <v>2860.01</v>
      </c>
      <c r="J10" s="172">
        <v>0</v>
      </c>
      <c r="K10" s="173">
        <f t="shared" si="0"/>
        <v>12490.63</v>
      </c>
    </row>
    <row r="11" spans="1:11" ht="27" customHeight="1">
      <c r="A11" s="169" t="s">
        <v>30</v>
      </c>
      <c r="B11" s="169">
        <v>91</v>
      </c>
      <c r="C11" s="170" t="s">
        <v>21</v>
      </c>
      <c r="D11" s="170" t="s">
        <v>32</v>
      </c>
      <c r="E11" s="171">
        <v>9483.66</v>
      </c>
      <c r="F11" s="171">
        <f>9483.66-4741.83</f>
        <v>4741.83</v>
      </c>
      <c r="G11" s="171"/>
      <c r="H11" s="172">
        <f>876.95*2</f>
        <v>1753.9</v>
      </c>
      <c r="I11" s="172">
        <f>1325.47+1325.47</f>
        <v>2650.94</v>
      </c>
      <c r="J11" s="172">
        <v>0</v>
      </c>
      <c r="K11" s="173">
        <f t="shared" si="0"/>
        <v>9820.65</v>
      </c>
    </row>
    <row r="12" spans="1:11" ht="27" customHeight="1">
      <c r="A12" s="169" t="s">
        <v>34</v>
      </c>
      <c r="B12" s="169">
        <v>33</v>
      </c>
      <c r="C12" s="170" t="s">
        <v>21</v>
      </c>
      <c r="D12" s="170" t="s">
        <v>23</v>
      </c>
      <c r="E12" s="171">
        <v>9483.66</v>
      </c>
      <c r="F12" s="171">
        <f>9483.66-4741.83</f>
        <v>4741.83</v>
      </c>
      <c r="G12" s="171">
        <v>580</v>
      </c>
      <c r="H12" s="172">
        <f>876.95*2</f>
        <v>1753.9</v>
      </c>
      <c r="I12" s="172">
        <f>1429.75*2</f>
        <v>2859.5</v>
      </c>
      <c r="J12" s="172">
        <v>0</v>
      </c>
      <c r="K12" s="173">
        <f t="shared" si="0"/>
        <v>9612.09</v>
      </c>
    </row>
    <row r="13" spans="1:11" ht="27" customHeight="1">
      <c r="A13" s="169" t="s">
        <v>37</v>
      </c>
      <c r="B13" s="169">
        <v>83</v>
      </c>
      <c r="C13" s="170" t="s">
        <v>38</v>
      </c>
      <c r="D13" s="170" t="s">
        <v>40</v>
      </c>
      <c r="E13" s="171">
        <v>5530.75</v>
      </c>
      <c r="F13" s="171">
        <f>5530.75-2765.38</f>
        <v>2765.37</v>
      </c>
      <c r="G13" s="171"/>
      <c r="H13" s="172">
        <f>600.21*2</f>
        <v>1200.42</v>
      </c>
      <c r="I13" s="172">
        <f>333.52+470.94</f>
        <v>804.46</v>
      </c>
      <c r="J13" s="172">
        <f>551.64+535.15</f>
        <v>1086.79</v>
      </c>
      <c r="K13" s="173">
        <f t="shared" si="0"/>
        <v>5204.4499999999989</v>
      </c>
    </row>
    <row r="14" spans="1:11" ht="27" customHeight="1">
      <c r="A14" s="169" t="s">
        <v>372</v>
      </c>
      <c r="B14" s="169">
        <v>172</v>
      </c>
      <c r="C14" s="170" t="s">
        <v>63</v>
      </c>
      <c r="D14" s="170" t="s">
        <v>57</v>
      </c>
      <c r="E14" s="171">
        <v>6269.82</v>
      </c>
      <c r="F14" s="171">
        <f>3134.91-1567.46</f>
        <v>1567.4499999999998</v>
      </c>
      <c r="G14" s="171"/>
      <c r="H14" s="172">
        <f>703.68+37.12</f>
        <v>740.8</v>
      </c>
      <c r="I14" s="172">
        <f>645.73+279.24</f>
        <v>924.97</v>
      </c>
      <c r="J14" s="172">
        <v>0</v>
      </c>
      <c r="K14" s="173">
        <f t="shared" si="0"/>
        <v>6171.4999999999991</v>
      </c>
    </row>
    <row r="15" spans="1:11" ht="27" customHeight="1">
      <c r="A15" s="169" t="s">
        <v>46</v>
      </c>
      <c r="B15" s="169">
        <v>28</v>
      </c>
      <c r="C15" s="170" t="s">
        <v>21</v>
      </c>
      <c r="D15" s="170" t="s">
        <v>48</v>
      </c>
      <c r="E15" s="171">
        <v>9483.66</v>
      </c>
      <c r="F15" s="171">
        <f>9483.66-4741.83</f>
        <v>4741.83</v>
      </c>
      <c r="G15" s="171"/>
      <c r="H15" s="172">
        <f>876.95*2</f>
        <v>1753.9</v>
      </c>
      <c r="I15" s="172">
        <f>1325.47*2</f>
        <v>2650.94</v>
      </c>
      <c r="J15" s="172">
        <v>0</v>
      </c>
      <c r="K15" s="173">
        <f t="shared" si="0"/>
        <v>9820.65</v>
      </c>
    </row>
    <row r="16" spans="1:11" ht="27" customHeight="1">
      <c r="A16" s="169" t="s">
        <v>50</v>
      </c>
      <c r="B16" s="169">
        <v>134</v>
      </c>
      <c r="C16" s="170" t="s">
        <v>281</v>
      </c>
      <c r="D16" s="170" t="s">
        <v>418</v>
      </c>
      <c r="E16" s="171">
        <v>6057.03</v>
      </c>
      <c r="F16" s="171">
        <f>7268.44-3634.22+403.8+1211.41</f>
        <v>5249.43</v>
      </c>
      <c r="G16" s="171"/>
      <c r="H16" s="172">
        <f>843.49+125.56+77.5+673.89</f>
        <v>1720.44</v>
      </c>
      <c r="I16" s="172">
        <f>829.76+521.95</f>
        <v>1351.71</v>
      </c>
      <c r="J16" s="172">
        <v>0</v>
      </c>
      <c r="K16" s="173">
        <f t="shared" si="0"/>
        <v>8234.3099999999977</v>
      </c>
    </row>
    <row r="17" spans="1:11" ht="27" customHeight="1">
      <c r="A17" s="169" t="s">
        <v>283</v>
      </c>
      <c r="B17" s="169">
        <v>161</v>
      </c>
      <c r="C17" s="170" t="s">
        <v>71</v>
      </c>
      <c r="D17" s="170" t="s">
        <v>53</v>
      </c>
      <c r="E17" s="171">
        <v>15054.4</v>
      </c>
      <c r="F17" s="171">
        <f>10036.27-5018.13</f>
        <v>5018.1400000000003</v>
      </c>
      <c r="G17" s="171"/>
      <c r="H17" s="172">
        <f>876.95*2</f>
        <v>1753.9</v>
      </c>
      <c r="I17" s="172">
        <f>3013.84+1633.85</f>
        <v>4647.6900000000005</v>
      </c>
      <c r="J17" s="172">
        <v>0</v>
      </c>
      <c r="K17" s="173">
        <f t="shared" si="0"/>
        <v>13670.949999999999</v>
      </c>
    </row>
    <row r="18" spans="1:11" ht="27" customHeight="1">
      <c r="A18" s="169" t="s">
        <v>285</v>
      </c>
      <c r="B18" s="169">
        <v>164</v>
      </c>
      <c r="C18" s="170" t="s">
        <v>286</v>
      </c>
      <c r="D18" s="170" t="s">
        <v>40</v>
      </c>
      <c r="E18" s="171">
        <v>9483.66</v>
      </c>
      <c r="F18" s="171">
        <f>6322.44-3161.22</f>
        <v>3161.22</v>
      </c>
      <c r="G18" s="171"/>
      <c r="H18" s="172">
        <f>876.95+711.05</f>
        <v>1588</v>
      </c>
      <c r="I18" s="172">
        <f>1481.89+658.17</f>
        <v>2140.06</v>
      </c>
      <c r="J18" s="172">
        <v>0</v>
      </c>
      <c r="K18" s="173">
        <f t="shared" si="0"/>
        <v>8916.82</v>
      </c>
    </row>
    <row r="19" spans="1:11" ht="27" customHeight="1">
      <c r="A19" s="169" t="s">
        <v>55</v>
      </c>
      <c r="B19" s="169">
        <v>87</v>
      </c>
      <c r="C19" s="170" t="s">
        <v>21</v>
      </c>
      <c r="D19" s="170" t="s">
        <v>57</v>
      </c>
      <c r="E19" s="171">
        <v>9483.66</v>
      </c>
      <c r="F19" s="171">
        <f>9483.66-4741.83</f>
        <v>4741.83</v>
      </c>
      <c r="G19" s="171"/>
      <c r="H19" s="172">
        <f>876.95*2</f>
        <v>1753.9</v>
      </c>
      <c r="I19" s="172">
        <f>1481.89*2</f>
        <v>2963.78</v>
      </c>
      <c r="J19" s="172">
        <v>0</v>
      </c>
      <c r="K19" s="173">
        <f t="shared" si="0"/>
        <v>9507.81</v>
      </c>
    </row>
    <row r="20" spans="1:11" ht="27" customHeight="1">
      <c r="A20" s="169" t="s">
        <v>59</v>
      </c>
      <c r="B20" s="169">
        <v>110</v>
      </c>
      <c r="C20" s="170" t="s">
        <v>288</v>
      </c>
      <c r="D20" s="170" t="s">
        <v>418</v>
      </c>
      <c r="E20" s="171">
        <v>8180.69</v>
      </c>
      <c r="F20" s="171">
        <f>8180.69-4090.35</f>
        <v>4090.3399999999997</v>
      </c>
      <c r="G20" s="171"/>
      <c r="H20" s="172">
        <f>876.95*2</f>
        <v>1753.9</v>
      </c>
      <c r="I20" s="172">
        <f>1071.43*2</f>
        <v>2142.86</v>
      </c>
      <c r="J20" s="172">
        <v>0</v>
      </c>
      <c r="K20" s="173">
        <f t="shared" si="0"/>
        <v>8374.2699999999986</v>
      </c>
    </row>
    <row r="21" spans="1:11" ht="27" customHeight="1">
      <c r="A21" s="169" t="s">
        <v>335</v>
      </c>
      <c r="B21" s="169">
        <v>173</v>
      </c>
      <c r="C21" s="170" t="s">
        <v>63</v>
      </c>
      <c r="D21" s="170" t="s">
        <v>418</v>
      </c>
      <c r="E21" s="171">
        <v>6269.82</v>
      </c>
      <c r="F21" s="171">
        <f>3134.91-1567.46</f>
        <v>1567.4499999999998</v>
      </c>
      <c r="G21" s="171"/>
      <c r="H21" s="172">
        <f>703.68+279.24</f>
        <v>982.92</v>
      </c>
      <c r="I21" s="172">
        <f>645.73+27.34</f>
        <v>673.07</v>
      </c>
      <c r="J21" s="172">
        <v>0</v>
      </c>
      <c r="K21" s="173">
        <f t="shared" si="0"/>
        <v>6181.28</v>
      </c>
    </row>
    <row r="22" spans="1:11" ht="27" customHeight="1">
      <c r="A22" s="169" t="s">
        <v>338</v>
      </c>
      <c r="B22" s="169">
        <v>174</v>
      </c>
      <c r="C22" s="170" t="s">
        <v>63</v>
      </c>
      <c r="D22" s="170" t="s">
        <v>100</v>
      </c>
      <c r="E22" s="171">
        <v>6269.82</v>
      </c>
      <c r="F22" s="171">
        <f>3134.91-1567.46</f>
        <v>1567.4499999999998</v>
      </c>
      <c r="G22" s="171"/>
      <c r="H22" s="172">
        <f>703.68+279.24</f>
        <v>982.92</v>
      </c>
      <c r="I22" s="172">
        <f>541.45+27.34</f>
        <v>568.79000000000008</v>
      </c>
      <c r="J22" s="172">
        <v>0</v>
      </c>
      <c r="K22" s="173">
        <f t="shared" si="0"/>
        <v>6285.5599999999995</v>
      </c>
    </row>
    <row r="23" spans="1:11" ht="27" customHeight="1">
      <c r="A23" s="169" t="s">
        <v>232</v>
      </c>
      <c r="B23" s="169">
        <v>153</v>
      </c>
      <c r="C23" s="170" t="s">
        <v>233</v>
      </c>
      <c r="D23" s="170" t="s">
        <v>117</v>
      </c>
      <c r="E23" s="171">
        <v>15054.4</v>
      </c>
      <c r="F23" s="171">
        <f>11290.8-5645.4</f>
        <v>5645.4</v>
      </c>
      <c r="G23" s="171"/>
      <c r="H23" s="172">
        <f>876.95*2</f>
        <v>1753.9</v>
      </c>
      <c r="I23" s="172">
        <f>2961.7+1926.71</f>
        <v>4888.41</v>
      </c>
      <c r="J23" s="172">
        <v>0</v>
      </c>
      <c r="K23" s="173">
        <f t="shared" si="0"/>
        <v>14057.489999999998</v>
      </c>
    </row>
    <row r="24" spans="1:11" ht="27" customHeight="1">
      <c r="A24" s="169" t="s">
        <v>236</v>
      </c>
      <c r="B24" s="169">
        <v>150</v>
      </c>
      <c r="C24" s="170" t="s">
        <v>233</v>
      </c>
      <c r="D24" s="170" t="s">
        <v>117</v>
      </c>
      <c r="E24" s="171">
        <v>15054.4</v>
      </c>
      <c r="F24" s="171">
        <f>11290.8-5645.4</f>
        <v>5645.4</v>
      </c>
      <c r="G24" s="171"/>
      <c r="H24" s="172">
        <f>876.95*2</f>
        <v>1753.9</v>
      </c>
      <c r="I24" s="172">
        <f>3013.84+1978.85</f>
        <v>4992.6900000000005</v>
      </c>
      <c r="J24" s="172">
        <v>0</v>
      </c>
      <c r="K24" s="173">
        <f t="shared" si="0"/>
        <v>13953.209999999997</v>
      </c>
    </row>
    <row r="25" spans="1:11" ht="27.75" customHeight="1">
      <c r="A25" s="169" t="s">
        <v>239</v>
      </c>
      <c r="B25" s="169">
        <v>152</v>
      </c>
      <c r="C25" s="170" t="s">
        <v>71</v>
      </c>
      <c r="D25" s="170" t="s">
        <v>23</v>
      </c>
      <c r="E25" s="171">
        <v>15054.4</v>
      </c>
      <c r="F25" s="171">
        <f>11290.8-5645.4</f>
        <v>5645.4</v>
      </c>
      <c r="G25" s="171">
        <v>905.46</v>
      </c>
      <c r="H25" s="172">
        <f>876.95*2</f>
        <v>1753.9</v>
      </c>
      <c r="I25" s="172">
        <f>2909.56+1874.57</f>
        <v>4784.13</v>
      </c>
      <c r="J25" s="172">
        <v>0</v>
      </c>
      <c r="K25" s="173">
        <f t="shared" si="0"/>
        <v>14161.769999999997</v>
      </c>
    </row>
    <row r="26" spans="1:11" ht="27.75" customHeight="1">
      <c r="A26" s="169" t="s">
        <v>241</v>
      </c>
      <c r="B26" s="169">
        <v>154</v>
      </c>
      <c r="C26" s="170" t="s">
        <v>242</v>
      </c>
      <c r="D26" s="170" t="s">
        <v>32</v>
      </c>
      <c r="E26" s="171">
        <v>9952.73</v>
      </c>
      <c r="F26" s="171">
        <f>7464.55+155.89-3732.27-233.83</f>
        <v>3654.3400000000006</v>
      </c>
      <c r="G26" s="171"/>
      <c r="H26" s="172">
        <f>876.95*2</f>
        <v>1753.9</v>
      </c>
      <c r="I26" s="172">
        <f>1610.88+969.5</f>
        <v>2580.38</v>
      </c>
      <c r="J26" s="172">
        <v>0</v>
      </c>
      <c r="K26" s="173">
        <f t="shared" si="0"/>
        <v>9272.7900000000009</v>
      </c>
    </row>
    <row r="27" spans="1:11" ht="27.75" customHeight="1">
      <c r="A27" s="169" t="s">
        <v>389</v>
      </c>
      <c r="B27" s="169">
        <v>190</v>
      </c>
      <c r="C27" s="170" t="s">
        <v>63</v>
      </c>
      <c r="D27" s="170" t="s">
        <v>100</v>
      </c>
      <c r="E27" s="171">
        <v>6269.82</v>
      </c>
      <c r="F27" s="171">
        <f>3134.91-1567.46</f>
        <v>1567.4499999999998</v>
      </c>
      <c r="G27" s="171">
        <v>2432.5700000000002</v>
      </c>
      <c r="H27" s="172">
        <f>703.68+279.24</f>
        <v>982.92</v>
      </c>
      <c r="I27" s="172">
        <f>645.73+37.12</f>
        <v>682.85</v>
      </c>
      <c r="J27" s="172">
        <v>0</v>
      </c>
      <c r="K27" s="173">
        <f t="shared" si="0"/>
        <v>6171.4999999999991</v>
      </c>
    </row>
    <row r="28" spans="1:11" ht="27.75" customHeight="1">
      <c r="A28" s="169" t="s">
        <v>340</v>
      </c>
      <c r="B28" s="169">
        <v>175</v>
      </c>
      <c r="C28" s="170" t="s">
        <v>63</v>
      </c>
      <c r="D28" s="170" t="s">
        <v>48</v>
      </c>
      <c r="E28" s="171">
        <v>6269.82</v>
      </c>
      <c r="F28" s="171">
        <f>3134.91-1567.46</f>
        <v>1567.4499999999998</v>
      </c>
      <c r="G28" s="171"/>
      <c r="H28" s="172">
        <f>703.68+279.24</f>
        <v>982.92</v>
      </c>
      <c r="I28" s="172">
        <f>593.59+37.12</f>
        <v>630.71</v>
      </c>
      <c r="J28" s="172">
        <v>0</v>
      </c>
      <c r="K28" s="173">
        <f t="shared" si="0"/>
        <v>6223.6399999999994</v>
      </c>
    </row>
    <row r="29" spans="1:11" ht="27.75" customHeight="1">
      <c r="A29" s="169" t="s">
        <v>401</v>
      </c>
      <c r="B29" s="169">
        <v>191</v>
      </c>
      <c r="C29" s="170" t="s">
        <v>63</v>
      </c>
      <c r="D29" s="170" t="s">
        <v>100</v>
      </c>
      <c r="E29" s="171">
        <v>6269.82</v>
      </c>
      <c r="F29" s="171">
        <f>3134.91-1567.46</f>
        <v>1567.4499999999998</v>
      </c>
      <c r="G29" s="171">
        <v>2432.5700000000002</v>
      </c>
      <c r="H29" s="172">
        <f>703.68+279.24</f>
        <v>982.92</v>
      </c>
      <c r="I29" s="172">
        <f>645.73+37.12</f>
        <v>682.85</v>
      </c>
      <c r="J29" s="172">
        <v>0</v>
      </c>
      <c r="K29" s="173">
        <f t="shared" si="0"/>
        <v>6171.4999999999991</v>
      </c>
    </row>
    <row r="30" spans="1:11" ht="27.75" customHeight="1">
      <c r="A30" s="169" t="s">
        <v>343</v>
      </c>
      <c r="B30" s="169">
        <v>170</v>
      </c>
      <c r="C30" s="170" t="s">
        <v>321</v>
      </c>
      <c r="D30" s="170" t="s">
        <v>159</v>
      </c>
      <c r="E30" s="171">
        <v>15054.4</v>
      </c>
      <c r="F30" s="171">
        <f>8781.73-4390.87</f>
        <v>4390.8599999999997</v>
      </c>
      <c r="G30" s="171">
        <v>1990.92</v>
      </c>
      <c r="H30" s="172">
        <f>876.95*2</f>
        <v>1753.9</v>
      </c>
      <c r="I30" s="172">
        <f>3013.84+1288.85</f>
        <v>4302.6900000000005</v>
      </c>
      <c r="J30" s="172">
        <v>0</v>
      </c>
      <c r="K30" s="173">
        <f t="shared" si="0"/>
        <v>13388.669999999996</v>
      </c>
    </row>
    <row r="31" spans="1:11" ht="27.75" customHeight="1">
      <c r="A31" s="169" t="s">
        <v>312</v>
      </c>
      <c r="B31" s="169">
        <v>166</v>
      </c>
      <c r="C31" s="170" t="s">
        <v>313</v>
      </c>
      <c r="D31" s="170" t="s">
        <v>48</v>
      </c>
      <c r="E31" s="171">
        <v>7486.49</v>
      </c>
      <c r="F31" s="171">
        <f>4990.99-2495.5</f>
        <v>2495.4899999999998</v>
      </c>
      <c r="G31" s="171"/>
      <c r="H31" s="172">
        <f>874.01+524.64</f>
        <v>1398.65</v>
      </c>
      <c r="I31" s="172">
        <f>881.33+310.54</f>
        <v>1191.8700000000001</v>
      </c>
      <c r="J31" s="172">
        <v>0</v>
      </c>
      <c r="K31" s="173">
        <f t="shared" si="0"/>
        <v>7391.46</v>
      </c>
    </row>
    <row r="32" spans="1:11" ht="27.75" customHeight="1">
      <c r="A32" s="169" t="s">
        <v>347</v>
      </c>
      <c r="B32" s="169">
        <v>171</v>
      </c>
      <c r="C32" s="170" t="s">
        <v>321</v>
      </c>
      <c r="D32" s="170" t="s">
        <v>40</v>
      </c>
      <c r="E32" s="171">
        <v>15054.4</v>
      </c>
      <c r="F32" s="171">
        <f>7527.2-3763.6</f>
        <v>3763.6</v>
      </c>
      <c r="G32" s="171"/>
      <c r="H32" s="172">
        <f>876.95*2</f>
        <v>1753.9</v>
      </c>
      <c r="I32" s="172">
        <f>2909.56+839.58</f>
        <v>3749.14</v>
      </c>
      <c r="J32" s="172">
        <v>0</v>
      </c>
      <c r="K32" s="173">
        <f t="shared" si="0"/>
        <v>13314.96</v>
      </c>
    </row>
    <row r="33" spans="1:11" ht="27.75" customHeight="1">
      <c r="A33" s="169" t="s">
        <v>290</v>
      </c>
      <c r="B33" s="169">
        <v>165</v>
      </c>
      <c r="C33" s="170" t="s">
        <v>124</v>
      </c>
      <c r="D33" s="170" t="s">
        <v>40</v>
      </c>
      <c r="E33" s="171">
        <v>15054.4</v>
      </c>
      <c r="F33" s="171">
        <f>10036.27-5018.13</f>
        <v>5018.1400000000003</v>
      </c>
      <c r="G33" s="171">
        <v>1290.92</v>
      </c>
      <c r="H33" s="172">
        <f>876.95*2</f>
        <v>1753.9</v>
      </c>
      <c r="I33" s="172">
        <f>2961.7+1581.72</f>
        <v>4543.42</v>
      </c>
      <c r="J33" s="172">
        <v>0</v>
      </c>
      <c r="K33" s="173">
        <f t="shared" si="0"/>
        <v>13775.22</v>
      </c>
    </row>
    <row r="34" spans="1:11" ht="27" customHeight="1">
      <c r="A34" s="169" t="s">
        <v>79</v>
      </c>
      <c r="B34" s="169">
        <v>50</v>
      </c>
      <c r="C34" s="170" t="s">
        <v>26</v>
      </c>
      <c r="D34" s="174" t="s">
        <v>32</v>
      </c>
      <c r="E34" s="171">
        <v>15054.4</v>
      </c>
      <c r="F34" s="171">
        <f>15054.4+557.07-7527.2-334.25</f>
        <v>7750.0199999999995</v>
      </c>
      <c r="G34" s="171"/>
      <c r="H34" s="172">
        <f>876.95*2</f>
        <v>1753.9</v>
      </c>
      <c r="I34" s="172">
        <f>3013.84+3167.03</f>
        <v>6180.8700000000008</v>
      </c>
      <c r="J34" s="172">
        <v>0</v>
      </c>
      <c r="K34" s="173">
        <f t="shared" si="0"/>
        <v>14869.649999999996</v>
      </c>
    </row>
    <row r="35" spans="1:11" ht="27" customHeight="1">
      <c r="A35" s="169" t="s">
        <v>245</v>
      </c>
      <c r="B35" s="169">
        <v>151</v>
      </c>
      <c r="C35" s="170" t="s">
        <v>71</v>
      </c>
      <c r="D35" s="174" t="s">
        <v>32</v>
      </c>
      <c r="E35" s="171">
        <v>15054.4</v>
      </c>
      <c r="F35" s="171">
        <f>11290.8-5645.4</f>
        <v>5645.4</v>
      </c>
      <c r="G35" s="171">
        <v>3904.57</v>
      </c>
      <c r="H35" s="172">
        <f>876.95*2</f>
        <v>1753.9</v>
      </c>
      <c r="I35" s="172">
        <f>3013.84+1978.85</f>
        <v>4992.6900000000005</v>
      </c>
      <c r="J35" s="172">
        <v>0</v>
      </c>
      <c r="K35" s="173">
        <f t="shared" si="0"/>
        <v>13953.209999999997</v>
      </c>
    </row>
    <row r="36" spans="1:11" ht="27" customHeight="1">
      <c r="A36" s="169" t="s">
        <v>316</v>
      </c>
      <c r="B36" s="169">
        <v>167</v>
      </c>
      <c r="C36" s="170" t="s">
        <v>63</v>
      </c>
      <c r="D36" s="174" t="s">
        <v>48</v>
      </c>
      <c r="E36" s="171">
        <v>6269.82</v>
      </c>
      <c r="F36" s="171">
        <f>4179.88-2089.94</f>
        <v>2089.94</v>
      </c>
      <c r="G36" s="171"/>
      <c r="H36" s="172">
        <f>703.68+411.09</f>
        <v>1114.77</v>
      </c>
      <c r="I36" s="172">
        <f>645.73+177.38</f>
        <v>823.11</v>
      </c>
      <c r="J36" s="172">
        <v>0</v>
      </c>
      <c r="K36" s="173">
        <f t="shared" si="0"/>
        <v>6421.88</v>
      </c>
    </row>
    <row r="37" spans="1:11" ht="27" customHeight="1">
      <c r="A37" s="169" t="s">
        <v>441</v>
      </c>
      <c r="B37" s="169">
        <v>194</v>
      </c>
      <c r="C37" s="170" t="s">
        <v>321</v>
      </c>
      <c r="D37" s="174" t="s">
        <v>40</v>
      </c>
      <c r="E37" s="175">
        <v>15054.4</v>
      </c>
      <c r="F37" s="171">
        <f>2509.07-1254.53</f>
        <v>1254.5400000000002</v>
      </c>
      <c r="G37" s="171"/>
      <c r="H37" s="172">
        <f>876.95+206.01</f>
        <v>1082.96</v>
      </c>
      <c r="I37" s="178">
        <v>3013.84</v>
      </c>
      <c r="J37" s="172">
        <v>0</v>
      </c>
      <c r="K37" s="173">
        <f t="shared" si="0"/>
        <v>12212.14</v>
      </c>
    </row>
    <row r="38" spans="1:11" ht="27" customHeight="1">
      <c r="A38" s="169" t="s">
        <v>82</v>
      </c>
      <c r="B38" s="169">
        <v>27</v>
      </c>
      <c r="C38" s="170" t="s">
        <v>26</v>
      </c>
      <c r="D38" s="170" t="s">
        <v>32</v>
      </c>
      <c r="E38" s="171">
        <v>9483.66</v>
      </c>
      <c r="F38" s="171">
        <f>9843.66-4741.83</f>
        <v>5101.83</v>
      </c>
      <c r="G38" s="171"/>
      <c r="H38" s="172">
        <f>876.95*2</f>
        <v>1753.9</v>
      </c>
      <c r="I38" s="172">
        <f>1429.75*2</f>
        <v>2859.5</v>
      </c>
      <c r="J38" s="172">
        <v>0</v>
      </c>
      <c r="K38" s="173">
        <f t="shared" si="0"/>
        <v>9972.09</v>
      </c>
    </row>
    <row r="39" spans="1:11" ht="27" customHeight="1">
      <c r="A39" s="169" t="s">
        <v>84</v>
      </c>
      <c r="B39" s="169">
        <v>65</v>
      </c>
      <c r="C39" s="170" t="s">
        <v>43</v>
      </c>
      <c r="D39" s="170" t="s">
        <v>40</v>
      </c>
      <c r="E39" s="171">
        <v>15054.4</v>
      </c>
      <c r="F39" s="171">
        <f>15054.4-7527.2</f>
        <v>7527.2</v>
      </c>
      <c r="G39" s="171"/>
      <c r="H39" s="172">
        <f>876.95*2</f>
        <v>1753.9</v>
      </c>
      <c r="I39" s="172">
        <f>2961.7*2</f>
        <v>5923.4</v>
      </c>
      <c r="J39" s="172">
        <v>0</v>
      </c>
      <c r="K39" s="173">
        <f t="shared" si="0"/>
        <v>14904.299999999997</v>
      </c>
    </row>
    <row r="40" spans="1:11" ht="27" customHeight="1">
      <c r="A40" s="169" t="s">
        <v>349</v>
      </c>
      <c r="B40" s="169">
        <v>176</v>
      </c>
      <c r="C40" s="170" t="s">
        <v>63</v>
      </c>
      <c r="D40" s="170" t="s">
        <v>23</v>
      </c>
      <c r="E40" s="171">
        <v>6269.82</v>
      </c>
      <c r="F40" s="171">
        <f>3134.91-1567.46</f>
        <v>1567.4499999999998</v>
      </c>
      <c r="G40" s="171"/>
      <c r="H40" s="172">
        <f>703.68+279.24</f>
        <v>982.92</v>
      </c>
      <c r="I40" s="172">
        <f>645.73+37.12</f>
        <v>682.85</v>
      </c>
      <c r="J40" s="172">
        <v>0</v>
      </c>
      <c r="K40" s="173">
        <f t="shared" si="0"/>
        <v>6171.4999999999991</v>
      </c>
    </row>
    <row r="41" spans="1:11" ht="27" customHeight="1">
      <c r="A41" s="169" t="s">
        <v>318</v>
      </c>
      <c r="B41" s="169">
        <v>168</v>
      </c>
      <c r="C41" s="170" t="s">
        <v>71</v>
      </c>
      <c r="D41" s="170" t="s">
        <v>23</v>
      </c>
      <c r="E41" s="171">
        <v>15054.4</v>
      </c>
      <c r="F41" s="171">
        <f>8781.73-4390.87</f>
        <v>4390.8599999999997</v>
      </c>
      <c r="G41" s="171">
        <v>1361.65</v>
      </c>
      <c r="H41" s="172">
        <f>876.95*2</f>
        <v>1753.9</v>
      </c>
      <c r="I41" s="172">
        <f>2857.43+1132.44</f>
        <v>3989.87</v>
      </c>
      <c r="J41" s="172">
        <v>0</v>
      </c>
      <c r="K41" s="173">
        <f t="shared" si="0"/>
        <v>13701.489999999998</v>
      </c>
    </row>
    <row r="42" spans="1:11" ht="27" customHeight="1">
      <c r="A42" s="169" t="s">
        <v>93</v>
      </c>
      <c r="B42" s="169">
        <v>135</v>
      </c>
      <c r="C42" s="170" t="s">
        <v>21</v>
      </c>
      <c r="D42" s="170" t="s">
        <v>32</v>
      </c>
      <c r="E42" s="171">
        <v>6322.44</v>
      </c>
      <c r="F42" s="171">
        <f>9843.66-4741.83+1053.74+3161.22+526.87+1580.61+250.1</f>
        <v>11674.37</v>
      </c>
      <c r="G42" s="171"/>
      <c r="H42" s="172">
        <f>876.95+416+711.05</f>
        <v>2004</v>
      </c>
      <c r="I42" s="172">
        <f>1429.75+278.92+674.81</f>
        <v>2383.48</v>
      </c>
      <c r="J42" s="172">
        <v>0</v>
      </c>
      <c r="K42" s="173">
        <f t="shared" si="0"/>
        <v>13609.330000000002</v>
      </c>
    </row>
    <row r="43" spans="1:11" ht="27" customHeight="1">
      <c r="A43" s="169" t="s">
        <v>391</v>
      </c>
      <c r="B43" s="169">
        <v>187</v>
      </c>
      <c r="C43" s="170" t="s">
        <v>63</v>
      </c>
      <c r="D43" s="170" t="s">
        <v>419</v>
      </c>
      <c r="E43" s="171">
        <v>6269.82</v>
      </c>
      <c r="F43" s="171">
        <f>3134.91-1567.46</f>
        <v>1567.4499999999998</v>
      </c>
      <c r="G43" s="171"/>
      <c r="H43" s="172">
        <f>703.68+279.24</f>
        <v>982.92</v>
      </c>
      <c r="I43" s="172">
        <f>593.59+37.12</f>
        <v>630.71</v>
      </c>
      <c r="J43" s="172">
        <v>0</v>
      </c>
      <c r="K43" s="173">
        <f t="shared" si="0"/>
        <v>6223.6399999999994</v>
      </c>
    </row>
    <row r="44" spans="1:11" ht="27" customHeight="1">
      <c r="A44" s="169" t="s">
        <v>351</v>
      </c>
      <c r="B44" s="169">
        <v>177</v>
      </c>
      <c r="C44" s="170" t="s">
        <v>63</v>
      </c>
      <c r="D44" s="170" t="s">
        <v>353</v>
      </c>
      <c r="E44" s="171">
        <v>6269.82</v>
      </c>
      <c r="F44" s="171">
        <f>3134.91-1567.46</f>
        <v>1567.4499999999998</v>
      </c>
      <c r="G44" s="171"/>
      <c r="H44" s="172">
        <f>703.68+279.24</f>
        <v>982.92</v>
      </c>
      <c r="I44" s="172">
        <f>593.59+37.12</f>
        <v>630.71</v>
      </c>
      <c r="J44" s="172">
        <v>0</v>
      </c>
      <c r="K44" s="173">
        <f t="shared" si="0"/>
        <v>6223.6399999999994</v>
      </c>
    </row>
    <row r="45" spans="1:11" ht="27" customHeight="1">
      <c r="A45" s="169" t="s">
        <v>98</v>
      </c>
      <c r="B45" s="169">
        <v>120</v>
      </c>
      <c r="C45" s="170" t="s">
        <v>21</v>
      </c>
      <c r="D45" s="170" t="s">
        <v>100</v>
      </c>
      <c r="E45" s="175">
        <v>9483.66</v>
      </c>
      <c r="F45" s="175">
        <f>9473.66-4741.83</f>
        <v>4731.83</v>
      </c>
      <c r="G45" s="175">
        <v>2021.84</v>
      </c>
      <c r="H45" s="172">
        <f>876.95*2</f>
        <v>1753.9</v>
      </c>
      <c r="I45" s="172">
        <f>1481.89*2</f>
        <v>2963.78</v>
      </c>
      <c r="J45" s="172">
        <v>0</v>
      </c>
      <c r="K45" s="173">
        <f t="shared" si="0"/>
        <v>9497.81</v>
      </c>
    </row>
    <row r="46" spans="1:11" ht="27" customHeight="1">
      <c r="A46" s="169" t="s">
        <v>448</v>
      </c>
      <c r="B46" s="169">
        <v>195</v>
      </c>
      <c r="C46" s="170" t="s">
        <v>63</v>
      </c>
      <c r="D46" s="170" t="s">
        <v>57</v>
      </c>
      <c r="E46" s="175">
        <v>5224.8500000000004</v>
      </c>
      <c r="F46" s="175">
        <v>522.49</v>
      </c>
      <c r="G46" s="175"/>
      <c r="H46" s="178">
        <f>39.18+557.38</f>
        <v>596.55999999999995</v>
      </c>
      <c r="I46" s="178">
        <v>398.59</v>
      </c>
      <c r="J46" s="172">
        <v>0</v>
      </c>
      <c r="K46" s="173">
        <f t="shared" si="0"/>
        <v>4752.1900000000005</v>
      </c>
    </row>
    <row r="47" spans="1:11" ht="27" customHeight="1">
      <c r="A47" s="169" t="s">
        <v>402</v>
      </c>
      <c r="B47" s="169">
        <v>188</v>
      </c>
      <c r="C47" s="170" t="s">
        <v>63</v>
      </c>
      <c r="D47" s="170" t="s">
        <v>117</v>
      </c>
      <c r="E47" s="175">
        <v>6269.82</v>
      </c>
      <c r="F47" s="175">
        <f>3134.91-1567.46</f>
        <v>1567.4499999999998</v>
      </c>
      <c r="G47" s="175"/>
      <c r="H47" s="172">
        <f>703.68+279.24</f>
        <v>982.92</v>
      </c>
      <c r="I47" s="172">
        <f>541.45+27.34</f>
        <v>568.79000000000008</v>
      </c>
      <c r="J47" s="172">
        <v>0</v>
      </c>
      <c r="K47" s="173">
        <f t="shared" si="0"/>
        <v>6285.5599999999995</v>
      </c>
    </row>
    <row r="48" spans="1:11" ht="27" customHeight="1">
      <c r="A48" s="169" t="s">
        <v>102</v>
      </c>
      <c r="B48" s="169">
        <v>49</v>
      </c>
      <c r="C48" s="170" t="s">
        <v>26</v>
      </c>
      <c r="D48" s="170" t="s">
        <v>32</v>
      </c>
      <c r="E48" s="171">
        <v>9483.66</v>
      </c>
      <c r="F48" s="171">
        <f>9483.66-4741.83</f>
        <v>4741.83</v>
      </c>
      <c r="G48" s="171"/>
      <c r="H48" s="172">
        <f>876.95*2</f>
        <v>1753.9</v>
      </c>
      <c r="I48" s="172">
        <f>1429.75*2</f>
        <v>2859.5</v>
      </c>
      <c r="J48" s="172">
        <v>0</v>
      </c>
      <c r="K48" s="173">
        <f t="shared" si="0"/>
        <v>9612.09</v>
      </c>
    </row>
    <row r="49" spans="1:13" ht="27" customHeight="1">
      <c r="A49" s="169" t="s">
        <v>355</v>
      </c>
      <c r="B49" s="169">
        <v>178</v>
      </c>
      <c r="C49" s="170" t="s">
        <v>63</v>
      </c>
      <c r="D49" s="170" t="s">
        <v>23</v>
      </c>
      <c r="E49" s="171">
        <v>6269.82</v>
      </c>
      <c r="F49" s="171">
        <f>3134.91-1567.46</f>
        <v>1567.4499999999998</v>
      </c>
      <c r="G49" s="171"/>
      <c r="H49" s="172">
        <f>703.68+279.24</f>
        <v>982.92</v>
      </c>
      <c r="I49" s="172">
        <f>645.73+37.12</f>
        <v>682.85</v>
      </c>
      <c r="J49" s="172">
        <v>0</v>
      </c>
      <c r="K49" s="173">
        <f t="shared" si="0"/>
        <v>6171.4999999999991</v>
      </c>
    </row>
    <row r="50" spans="1:13" ht="27" customHeight="1">
      <c r="A50" s="169" t="s">
        <v>104</v>
      </c>
      <c r="B50" s="169">
        <v>142</v>
      </c>
      <c r="C50" s="31" t="s">
        <v>452</v>
      </c>
      <c r="D50" s="170" t="s">
        <v>57</v>
      </c>
      <c r="E50" s="171">
        <v>6445.21</v>
      </c>
      <c r="F50" s="171">
        <f>9207.44-4603.72+920.74+2762.23+1023.05+3069.15+245.91</f>
        <v>12624.8</v>
      </c>
      <c r="G50" s="171"/>
      <c r="H50" s="172">
        <f>876.95+394.63+728.23</f>
        <v>1999.81</v>
      </c>
      <c r="I50" s="172">
        <f>1405.92+632.66+742.27</f>
        <v>2780.85</v>
      </c>
      <c r="J50" s="172">
        <v>0</v>
      </c>
      <c r="K50" s="173">
        <f t="shared" si="0"/>
        <v>14289.349999999997</v>
      </c>
    </row>
    <row r="51" spans="1:13" ht="27" customHeight="1">
      <c r="A51" s="169" t="s">
        <v>403</v>
      </c>
      <c r="B51" s="169">
        <v>189</v>
      </c>
      <c r="C51" s="170" t="s">
        <v>63</v>
      </c>
      <c r="D51" s="170" t="s">
        <v>100</v>
      </c>
      <c r="E51" s="171">
        <v>6269.82</v>
      </c>
      <c r="F51" s="171">
        <f>3134.91-1567.46</f>
        <v>1567.4499999999998</v>
      </c>
      <c r="G51" s="171">
        <v>1361.55</v>
      </c>
      <c r="H51" s="172">
        <f>703.68+279.24</f>
        <v>982.92</v>
      </c>
      <c r="I51" s="172">
        <f>645.73+37.12</f>
        <v>682.85</v>
      </c>
      <c r="J51" s="172">
        <v>0</v>
      </c>
      <c r="K51" s="173">
        <f t="shared" si="0"/>
        <v>6171.4999999999991</v>
      </c>
    </row>
    <row r="52" spans="1:13" ht="27" customHeight="1">
      <c r="A52" s="169" t="s">
        <v>292</v>
      </c>
      <c r="B52" s="169">
        <v>163</v>
      </c>
      <c r="C52" s="170" t="s">
        <v>43</v>
      </c>
      <c r="D52" s="170" t="s">
        <v>40</v>
      </c>
      <c r="E52" s="171">
        <v>15054.4</v>
      </c>
      <c r="F52" s="171">
        <f>10036.27-5018.13</f>
        <v>5018.1400000000003</v>
      </c>
      <c r="G52" s="171">
        <v>17767.05</v>
      </c>
      <c r="H52" s="172">
        <f>876.95*2</f>
        <v>1753.9</v>
      </c>
      <c r="I52" s="172">
        <f>2857.43+1477.44</f>
        <v>4334.87</v>
      </c>
      <c r="J52" s="172">
        <v>0</v>
      </c>
      <c r="K52" s="173">
        <f t="shared" si="0"/>
        <v>13983.77</v>
      </c>
    </row>
    <row r="53" spans="1:13" ht="27" customHeight="1">
      <c r="A53" s="169" t="s">
        <v>357</v>
      </c>
      <c r="B53" s="169">
        <v>179</v>
      </c>
      <c r="C53" s="170" t="s">
        <v>63</v>
      </c>
      <c r="D53" s="170" t="s">
        <v>28</v>
      </c>
      <c r="E53" s="171">
        <v>6269.82</v>
      </c>
      <c r="F53" s="171">
        <f>3134.91-1567.46</f>
        <v>1567.4499999999998</v>
      </c>
      <c r="G53" s="171"/>
      <c r="H53" s="172">
        <f>703.68+279.24</f>
        <v>982.92</v>
      </c>
      <c r="I53" s="172">
        <f>645.73+37.12</f>
        <v>682.85</v>
      </c>
      <c r="J53" s="172">
        <v>0</v>
      </c>
      <c r="K53" s="173">
        <f t="shared" si="0"/>
        <v>6171.4999999999991</v>
      </c>
    </row>
    <row r="54" spans="1:13" ht="27" customHeight="1">
      <c r="A54" s="176" t="s">
        <v>420</v>
      </c>
      <c r="B54" s="176">
        <v>193</v>
      </c>
      <c r="C54" s="177" t="s">
        <v>321</v>
      </c>
      <c r="D54" s="177" t="s">
        <v>421</v>
      </c>
      <c r="E54" s="175">
        <v>15054.4</v>
      </c>
      <c r="F54" s="175">
        <f>5018.13-2509.06</f>
        <v>2509.0700000000002</v>
      </c>
      <c r="G54" s="175"/>
      <c r="H54" s="178">
        <f>958.17*2</f>
        <v>1916.34</v>
      </c>
      <c r="I54" s="178">
        <f>2991.5+261.73</f>
        <v>3253.23</v>
      </c>
      <c r="J54" s="178">
        <v>0</v>
      </c>
      <c r="K54" s="179">
        <f t="shared" si="0"/>
        <v>12393.900000000001</v>
      </c>
    </row>
    <row r="55" spans="1:13" ht="27" customHeight="1">
      <c r="A55" s="169" t="s">
        <v>294</v>
      </c>
      <c r="B55" s="169">
        <v>158</v>
      </c>
      <c r="C55" s="170" t="s">
        <v>116</v>
      </c>
      <c r="D55" s="177" t="s">
        <v>421</v>
      </c>
      <c r="E55" s="171">
        <v>3477.96</v>
      </c>
      <c r="F55" s="171">
        <f>2608.01-1304</f>
        <v>1304.0100000000002</v>
      </c>
      <c r="G55" s="171"/>
      <c r="H55" s="172">
        <f>320.33+216.01</f>
        <v>536.33999999999992</v>
      </c>
      <c r="I55" s="172">
        <v>72</v>
      </c>
      <c r="J55" s="172">
        <v>0</v>
      </c>
      <c r="K55" s="173">
        <f t="shared" si="0"/>
        <v>4173.63</v>
      </c>
    </row>
    <row r="56" spans="1:13" ht="27" customHeight="1">
      <c r="A56" s="169" t="s">
        <v>404</v>
      </c>
      <c r="B56" s="169">
        <v>192</v>
      </c>
      <c r="C56" s="170" t="s">
        <v>38</v>
      </c>
      <c r="D56" s="170" t="s">
        <v>40</v>
      </c>
      <c r="E56" s="171">
        <v>5530.75</v>
      </c>
      <c r="F56" s="171">
        <f>2765.38-1382.69</f>
        <v>1382.69</v>
      </c>
      <c r="G56" s="171"/>
      <c r="H56" s="172">
        <f>600.21+234.9</f>
        <v>835.11</v>
      </c>
      <c r="I56" s="172">
        <v>287.01</v>
      </c>
      <c r="J56" s="172">
        <v>0</v>
      </c>
      <c r="K56" s="173">
        <f t="shared" si="0"/>
        <v>5791.3200000000006</v>
      </c>
    </row>
    <row r="57" spans="1:13" ht="27" customHeight="1">
      <c r="A57" s="169" t="s">
        <v>376</v>
      </c>
      <c r="B57" s="169">
        <v>180</v>
      </c>
      <c r="C57" s="170" t="s">
        <v>105</v>
      </c>
      <c r="D57" s="31" t="s">
        <v>57</v>
      </c>
      <c r="E57" s="171">
        <v>6269.82</v>
      </c>
      <c r="F57" s="171">
        <f>3134.91-1567.46</f>
        <v>1567.4499999999998</v>
      </c>
      <c r="G57" s="171"/>
      <c r="H57" s="172">
        <f>703.68+279.24</f>
        <v>982.92</v>
      </c>
      <c r="I57" s="172">
        <f>645.73+37.12</f>
        <v>682.85</v>
      </c>
      <c r="J57" s="172">
        <v>0</v>
      </c>
      <c r="K57" s="173">
        <f t="shared" si="0"/>
        <v>6171.4999999999991</v>
      </c>
    </row>
    <row r="58" spans="1:13" ht="27" customHeight="1">
      <c r="A58" s="169" t="s">
        <v>126</v>
      </c>
      <c r="B58" s="169">
        <v>36</v>
      </c>
      <c r="C58" s="170" t="s">
        <v>26</v>
      </c>
      <c r="D58" s="170" t="s">
        <v>32</v>
      </c>
      <c r="E58" s="171">
        <v>9483.66</v>
      </c>
      <c r="F58" s="171">
        <f>9483.66-4741.83</f>
        <v>4741.83</v>
      </c>
      <c r="G58" s="171"/>
      <c r="H58" s="172">
        <f>876.65*2</f>
        <v>1753.3</v>
      </c>
      <c r="I58" s="172">
        <f>1429.75*2</f>
        <v>2859.5</v>
      </c>
      <c r="J58" s="172">
        <v>0</v>
      </c>
      <c r="K58" s="173">
        <f t="shared" si="0"/>
        <v>9612.69</v>
      </c>
    </row>
    <row r="59" spans="1:13" ht="27" customHeight="1">
      <c r="A59" s="169" t="s">
        <v>250</v>
      </c>
      <c r="B59" s="169">
        <v>157</v>
      </c>
      <c r="C59" s="170" t="s">
        <v>321</v>
      </c>
      <c r="D59" s="170" t="s">
        <v>421</v>
      </c>
      <c r="E59" s="171">
        <v>15054.4</v>
      </c>
      <c r="F59" s="171">
        <f>11290.8-5645.4</f>
        <v>5645.4</v>
      </c>
      <c r="G59" s="171"/>
      <c r="H59" s="172">
        <f>876.65*2</f>
        <v>1753.3</v>
      </c>
      <c r="I59" s="172">
        <f>3013.84+1978.85</f>
        <v>4992.6900000000005</v>
      </c>
      <c r="J59" s="172">
        <v>0</v>
      </c>
      <c r="K59" s="173">
        <f t="shared" si="0"/>
        <v>13953.81</v>
      </c>
    </row>
    <row r="60" spans="1:13" ht="27" customHeight="1">
      <c r="A60" s="169" t="s">
        <v>361</v>
      </c>
      <c r="B60" s="169">
        <v>181</v>
      </c>
      <c r="C60" s="170" t="s">
        <v>63</v>
      </c>
      <c r="D60" s="170" t="s">
        <v>418</v>
      </c>
      <c r="E60" s="171">
        <v>6269.82</v>
      </c>
      <c r="F60" s="171">
        <f>3134.91-1567.46</f>
        <v>1567.4499999999998</v>
      </c>
      <c r="G60" s="171"/>
      <c r="H60" s="172">
        <f>703.68+279.24</f>
        <v>982.92</v>
      </c>
      <c r="I60" s="172">
        <f>645.73+37.12</f>
        <v>682.85</v>
      </c>
      <c r="J60" s="172">
        <v>0</v>
      </c>
      <c r="K60" s="173">
        <f t="shared" si="0"/>
        <v>6171.4999999999991</v>
      </c>
    </row>
    <row r="61" spans="1:13" ht="27" customHeight="1">
      <c r="A61" s="169" t="s">
        <v>128</v>
      </c>
      <c r="B61" s="169">
        <v>42</v>
      </c>
      <c r="C61" s="170" t="s">
        <v>26</v>
      </c>
      <c r="D61" s="174" t="s">
        <v>32</v>
      </c>
      <c r="E61" s="171">
        <v>6322.44</v>
      </c>
      <c r="F61" s="171">
        <f>9483.66-4741.83+1053.74+3161.22+250.1</f>
        <v>9206.89</v>
      </c>
      <c r="G61" s="171"/>
      <c r="H61" s="172">
        <f>876.95+416+711.05</f>
        <v>2004</v>
      </c>
      <c r="I61" s="172">
        <f>1481.89+182.64+708.51</f>
        <v>2373.04</v>
      </c>
      <c r="J61" s="172">
        <v>0</v>
      </c>
      <c r="K61" s="173">
        <f t="shared" si="0"/>
        <v>11152.289999999997</v>
      </c>
      <c r="M61" s="180"/>
    </row>
    <row r="62" spans="1:13" ht="27" customHeight="1">
      <c r="A62" s="169" t="s">
        <v>252</v>
      </c>
      <c r="B62" s="169">
        <v>155</v>
      </c>
      <c r="C62" s="170" t="s">
        <v>443</v>
      </c>
      <c r="D62" s="170" t="s">
        <v>419</v>
      </c>
      <c r="E62" s="171">
        <v>11201.88</v>
      </c>
      <c r="F62" s="171">
        <f>8401.41-3732.27</f>
        <v>4669.1399999999994</v>
      </c>
      <c r="G62" s="171"/>
      <c r="H62" s="172">
        <f>876.95*2</f>
        <v>1753.9</v>
      </c>
      <c r="I62" s="172">
        <f>1954.4+1184.27</f>
        <v>3138.67</v>
      </c>
      <c r="J62" s="172">
        <v>0</v>
      </c>
      <c r="K62" s="173">
        <f t="shared" si="0"/>
        <v>10978.449999999999</v>
      </c>
      <c r="M62" s="181"/>
    </row>
    <row r="63" spans="1:13" ht="27" customHeight="1">
      <c r="A63" s="169" t="s">
        <v>133</v>
      </c>
      <c r="B63" s="169">
        <v>136</v>
      </c>
      <c r="C63" s="170" t="s">
        <v>134</v>
      </c>
      <c r="D63" s="170" t="s">
        <v>418</v>
      </c>
      <c r="E63" s="171">
        <v>9207.44</v>
      </c>
      <c r="F63" s="171">
        <f>9207.44-4603.72</f>
        <v>4603.72</v>
      </c>
      <c r="G63" s="171"/>
      <c r="H63" s="172">
        <f>876.95*2</f>
        <v>1753.9</v>
      </c>
      <c r="I63" s="172">
        <f>1405.92*2</f>
        <v>2811.84</v>
      </c>
      <c r="J63" s="172">
        <v>0</v>
      </c>
      <c r="K63" s="173">
        <f t="shared" si="0"/>
        <v>9245.42</v>
      </c>
      <c r="M63" s="181"/>
    </row>
    <row r="64" spans="1:13" ht="27" customHeight="1">
      <c r="A64" s="169" t="s">
        <v>363</v>
      </c>
      <c r="B64" s="169">
        <v>182</v>
      </c>
      <c r="C64" s="170" t="s">
        <v>63</v>
      </c>
      <c r="D64" s="170" t="s">
        <v>23</v>
      </c>
      <c r="E64" s="171">
        <v>6269.82</v>
      </c>
      <c r="F64" s="171">
        <f>3134.91-1567.46</f>
        <v>1567.4499999999998</v>
      </c>
      <c r="G64" s="171"/>
      <c r="H64" s="172">
        <f>703.68+279.24</f>
        <v>982.92</v>
      </c>
      <c r="I64" s="172">
        <f>645.73+37.12</f>
        <v>682.85</v>
      </c>
      <c r="J64" s="172">
        <v>0</v>
      </c>
      <c r="K64" s="173">
        <f t="shared" si="0"/>
        <v>6171.4999999999991</v>
      </c>
      <c r="M64" s="181"/>
    </row>
    <row r="65" spans="1:11" ht="27" customHeight="1">
      <c r="A65" s="169" t="s">
        <v>144</v>
      </c>
      <c r="B65" s="169">
        <v>133</v>
      </c>
      <c r="C65" s="170" t="s">
        <v>145</v>
      </c>
      <c r="D65" s="170" t="s">
        <v>23</v>
      </c>
      <c r="E65" s="171">
        <v>8405.2099999999991</v>
      </c>
      <c r="F65" s="171">
        <f>12607.82-6303.91</f>
        <v>6303.91</v>
      </c>
      <c r="G65" s="171"/>
      <c r="H65" s="172">
        <f>876.95+610.39+876.95</f>
        <v>2364.29</v>
      </c>
      <c r="I65" s="172">
        <f>2341.03+488.14+1281.27</f>
        <v>4110.4400000000005</v>
      </c>
      <c r="J65" s="172">
        <v>0</v>
      </c>
      <c r="K65" s="173">
        <f t="shared" si="0"/>
        <v>8234.3899999999976</v>
      </c>
    </row>
    <row r="66" spans="1:11" ht="27" customHeight="1">
      <c r="A66" s="169" t="s">
        <v>365</v>
      </c>
      <c r="B66" s="169">
        <v>183</v>
      </c>
      <c r="C66" s="170" t="s">
        <v>63</v>
      </c>
      <c r="D66" s="170" t="s">
        <v>23</v>
      </c>
      <c r="E66" s="171">
        <v>6269.82</v>
      </c>
      <c r="F66" s="171">
        <f>3134.91-1567.46</f>
        <v>1567.4499999999998</v>
      </c>
      <c r="G66" s="171"/>
      <c r="H66" s="172">
        <f>703.68+279.24</f>
        <v>982.92</v>
      </c>
      <c r="I66" s="172">
        <f>645.73+37.12</f>
        <v>682.85</v>
      </c>
      <c r="J66" s="172">
        <v>0</v>
      </c>
      <c r="K66" s="173">
        <f t="shared" si="0"/>
        <v>6171.4999999999991</v>
      </c>
    </row>
    <row r="67" spans="1:11" ht="27" customHeight="1">
      <c r="A67" s="169" t="s">
        <v>149</v>
      </c>
      <c r="B67" s="169">
        <v>43</v>
      </c>
      <c r="C67" s="170" t="s">
        <v>26</v>
      </c>
      <c r="D67" s="170" t="s">
        <v>23</v>
      </c>
      <c r="E67" s="171">
        <v>9483.66</v>
      </c>
      <c r="F67" s="171">
        <f>9483.66-4741.83</f>
        <v>4741.83</v>
      </c>
      <c r="G67" s="171"/>
      <c r="H67" s="172">
        <f>876.95*2</f>
        <v>1753.9</v>
      </c>
      <c r="I67" s="172">
        <f>1481.89*2</f>
        <v>2963.78</v>
      </c>
      <c r="J67" s="172">
        <v>0</v>
      </c>
      <c r="K67" s="173">
        <f t="shared" si="0"/>
        <v>9507.81</v>
      </c>
    </row>
    <row r="68" spans="1:11" ht="27" customHeight="1">
      <c r="A68" s="182" t="s">
        <v>151</v>
      </c>
      <c r="B68" s="182">
        <v>73</v>
      </c>
      <c r="C68" s="183" t="s">
        <v>26</v>
      </c>
      <c r="D68" s="183" t="s">
        <v>23</v>
      </c>
      <c r="E68" s="184">
        <v>9483.66</v>
      </c>
      <c r="F68" s="184">
        <f>9483.66-4741.83</f>
        <v>4741.83</v>
      </c>
      <c r="G68" s="184"/>
      <c r="H68" s="185">
        <f>876.95*2</f>
        <v>1753.9</v>
      </c>
      <c r="I68" s="185">
        <f>1481.89*2</f>
        <v>2963.78</v>
      </c>
      <c r="J68" s="185">
        <v>0</v>
      </c>
      <c r="K68" s="186">
        <f t="shared" si="0"/>
        <v>9507.81</v>
      </c>
    </row>
    <row r="69" spans="1:11" ht="27" customHeight="1">
      <c r="A69" s="187" t="s">
        <v>368</v>
      </c>
      <c r="B69" s="187">
        <v>184</v>
      </c>
      <c r="C69" s="188" t="s">
        <v>71</v>
      </c>
      <c r="D69" s="188" t="s">
        <v>57</v>
      </c>
      <c r="E69" s="189">
        <v>6855.46</v>
      </c>
      <c r="F69" s="189">
        <f>7527.2-1567.46</f>
        <v>5959.74</v>
      </c>
      <c r="G69" s="189"/>
      <c r="H69" s="190">
        <f>876.95*2</f>
        <v>1753.9</v>
      </c>
      <c r="I69" s="191">
        <f>891.72+2961.7</f>
        <v>3853.42</v>
      </c>
      <c r="J69" s="192">
        <v>0</v>
      </c>
      <c r="K69" s="193">
        <f t="shared" si="0"/>
        <v>7207.880000000001</v>
      </c>
    </row>
    <row r="70" spans="1:11" ht="15.75" customHeight="1" thickBot="1">
      <c r="A70" s="194"/>
      <c r="B70" s="194"/>
      <c r="D70" s="194"/>
      <c r="E70" s="195"/>
      <c r="F70" s="195"/>
      <c r="G70" s="195"/>
      <c r="H70" s="196"/>
      <c r="I70" s="196"/>
      <c r="J70" s="196"/>
      <c r="K70" s="196"/>
    </row>
    <row r="71" spans="1:11" ht="42" customHeight="1" thickBot="1">
      <c r="A71" s="230" t="s">
        <v>174</v>
      </c>
      <c r="B71" s="231"/>
      <c r="C71" s="231"/>
      <c r="D71" s="231"/>
      <c r="E71" s="231"/>
      <c r="F71" s="231"/>
      <c r="G71" s="231"/>
      <c r="H71" s="231"/>
      <c r="I71" s="232"/>
      <c r="J71" s="197"/>
      <c r="K71" s="197"/>
    </row>
    <row r="72" spans="1:11" ht="28.5" customHeight="1">
      <c r="A72" s="233" t="s">
        <v>3</v>
      </c>
      <c r="B72" s="233" t="s">
        <v>4</v>
      </c>
      <c r="C72" s="233" t="s">
        <v>5</v>
      </c>
      <c r="D72" s="235" t="s">
        <v>167</v>
      </c>
      <c r="E72" s="224" t="s">
        <v>175</v>
      </c>
      <c r="F72" s="228" t="s">
        <v>300</v>
      </c>
      <c r="G72" s="236" t="s">
        <v>169</v>
      </c>
      <c r="H72" s="237"/>
      <c r="I72" s="235" t="s">
        <v>170</v>
      </c>
      <c r="J72" s="196"/>
      <c r="K72" s="196"/>
    </row>
    <row r="73" spans="1:11" ht="35.25" customHeight="1">
      <c r="A73" s="234"/>
      <c r="B73" s="234"/>
      <c r="C73" s="234"/>
      <c r="D73" s="234"/>
      <c r="E73" s="225"/>
      <c r="F73" s="229"/>
      <c r="G73" s="198" t="s">
        <v>171</v>
      </c>
      <c r="H73" s="198" t="s">
        <v>172</v>
      </c>
      <c r="I73" s="234"/>
      <c r="J73" s="196"/>
      <c r="K73" s="196"/>
    </row>
    <row r="74" spans="1:11" ht="35.25" customHeight="1">
      <c r="A74" s="169" t="s">
        <v>298</v>
      </c>
      <c r="B74" s="169">
        <v>160</v>
      </c>
      <c r="C74" s="170" t="s">
        <v>156</v>
      </c>
      <c r="D74" s="199">
        <v>31612.2</v>
      </c>
      <c r="E74" s="171">
        <v>11854.57</v>
      </c>
      <c r="F74" s="199">
        <v>20683.43</v>
      </c>
      <c r="G74" s="199">
        <v>825.82</v>
      </c>
      <c r="H74" s="199">
        <v>10684.89</v>
      </c>
      <c r="I74" s="100">
        <f>D74+E74-G74-H74</f>
        <v>31956.060000000005</v>
      </c>
      <c r="J74" s="196"/>
      <c r="K74" s="196"/>
    </row>
    <row r="75" spans="1:11" ht="27" customHeight="1">
      <c r="A75" s="169" t="s">
        <v>226</v>
      </c>
      <c r="B75" s="169">
        <v>147</v>
      </c>
      <c r="C75" s="170" t="s">
        <v>414</v>
      </c>
      <c r="D75" s="199">
        <v>27346.2</v>
      </c>
      <c r="E75" s="171">
        <v>11761.6</v>
      </c>
      <c r="F75" s="199">
        <v>6638.22</v>
      </c>
      <c r="G75" s="199">
        <v>825.82</v>
      </c>
      <c r="H75" s="199">
        <v>9538.31</v>
      </c>
      <c r="I75" s="100">
        <f>D75+E75-G75-H75</f>
        <v>28743.670000000006</v>
      </c>
      <c r="J75" s="196"/>
      <c r="K75" s="200"/>
    </row>
    <row r="76" spans="1:11" ht="27" customHeight="1">
      <c r="A76" s="169" t="s">
        <v>255</v>
      </c>
      <c r="B76" s="169">
        <v>148</v>
      </c>
      <c r="C76" s="170" t="s">
        <v>422</v>
      </c>
      <c r="D76" s="199">
        <v>27346.2</v>
      </c>
      <c r="E76" s="171">
        <v>11394.25</v>
      </c>
      <c r="F76" s="199">
        <v>2925.84</v>
      </c>
      <c r="G76" s="199">
        <v>825.82</v>
      </c>
      <c r="H76" s="199">
        <v>9437.2900000000009</v>
      </c>
      <c r="I76" s="172">
        <f>D76+E76-G76-H76</f>
        <v>28477.339999999997</v>
      </c>
      <c r="J76" s="196"/>
      <c r="K76" s="200"/>
    </row>
    <row r="77" spans="1:11" ht="15.75" customHeight="1">
      <c r="A77" s="194"/>
      <c r="B77" s="194"/>
      <c r="D77" s="194"/>
      <c r="E77" s="195"/>
      <c r="F77" s="195"/>
      <c r="G77" s="195"/>
      <c r="H77" s="196"/>
      <c r="I77" s="196"/>
      <c r="J77" s="196"/>
      <c r="K77" s="196"/>
    </row>
    <row r="78" spans="1:11" ht="15.75" customHeight="1">
      <c r="A78" s="194"/>
      <c r="B78" s="194"/>
      <c r="D78" s="194"/>
      <c r="E78" s="195"/>
      <c r="F78" s="195"/>
      <c r="G78" s="195"/>
      <c r="H78" s="196"/>
      <c r="I78" s="196"/>
      <c r="J78" s="196"/>
      <c r="K78" s="196"/>
    </row>
    <row r="79" spans="1:11" ht="15.75" customHeight="1">
      <c r="A79" s="194"/>
      <c r="B79" s="194"/>
      <c r="D79" s="194"/>
      <c r="E79" s="195"/>
      <c r="F79" s="195"/>
      <c r="G79" s="195"/>
      <c r="H79" s="196"/>
      <c r="I79" s="196"/>
      <c r="J79" s="196"/>
      <c r="K79" s="196"/>
    </row>
    <row r="80" spans="1:11" ht="15.75" customHeight="1">
      <c r="A80" s="194"/>
      <c r="B80" s="194"/>
      <c r="D80" s="194"/>
      <c r="E80" s="195"/>
      <c r="F80" s="195"/>
      <c r="G80" s="195"/>
      <c r="H80" s="196"/>
      <c r="I80" s="196"/>
      <c r="J80" s="196"/>
      <c r="K80" s="196"/>
    </row>
    <row r="81" spans="1:11" ht="15.75" customHeight="1">
      <c r="A81" s="194"/>
      <c r="B81" s="194"/>
      <c r="D81" s="194"/>
      <c r="E81" s="195"/>
      <c r="F81" s="195"/>
      <c r="G81" s="195"/>
      <c r="H81" s="196"/>
      <c r="I81" s="196"/>
      <c r="J81" s="196"/>
      <c r="K81" s="196"/>
    </row>
    <row r="82" spans="1:11" ht="15.75" customHeight="1">
      <c r="A82" s="194"/>
      <c r="B82" s="194"/>
      <c r="D82" s="194"/>
      <c r="E82" s="195"/>
      <c r="F82" s="195"/>
      <c r="G82" s="195"/>
      <c r="H82" s="196"/>
      <c r="I82" s="196"/>
      <c r="J82" s="196"/>
      <c r="K82" s="196"/>
    </row>
    <row r="83" spans="1:11" ht="15.75" customHeight="1">
      <c r="A83" s="194"/>
      <c r="B83" s="194"/>
      <c r="D83" s="194"/>
      <c r="E83" s="195"/>
      <c r="F83" s="195"/>
      <c r="G83" s="195"/>
      <c r="H83" s="196"/>
      <c r="I83" s="196"/>
      <c r="J83" s="196"/>
      <c r="K83" s="196"/>
    </row>
    <row r="84" spans="1:11" ht="15.75" customHeight="1">
      <c r="A84" s="194"/>
      <c r="B84" s="194"/>
      <c r="D84" s="194"/>
      <c r="E84" s="195"/>
      <c r="F84" s="195"/>
      <c r="G84" s="195"/>
      <c r="H84" s="196"/>
      <c r="I84" s="196"/>
      <c r="J84" s="196"/>
      <c r="K84" s="196"/>
    </row>
    <row r="85" spans="1:11" ht="15.75" customHeight="1">
      <c r="A85" s="194"/>
      <c r="B85" s="194"/>
      <c r="D85" s="194"/>
      <c r="E85" s="195"/>
      <c r="F85" s="195"/>
      <c r="G85" s="195"/>
      <c r="H85" s="196"/>
      <c r="I85" s="196"/>
      <c r="J85" s="196"/>
      <c r="K85" s="196"/>
    </row>
    <row r="86" spans="1:11" ht="15.75" customHeight="1">
      <c r="A86" s="194"/>
      <c r="B86" s="194"/>
      <c r="D86" s="194"/>
      <c r="E86" s="195"/>
      <c r="F86" s="195"/>
      <c r="G86" s="195"/>
      <c r="H86" s="196"/>
      <c r="I86" s="196"/>
      <c r="J86" s="196"/>
      <c r="K86" s="196"/>
    </row>
    <row r="87" spans="1:11" ht="15.75" customHeight="1">
      <c r="A87" s="194"/>
      <c r="B87" s="194"/>
      <c r="D87" s="194"/>
      <c r="E87" s="195"/>
      <c r="F87" s="195"/>
      <c r="G87" s="195"/>
      <c r="H87" s="196"/>
      <c r="I87" s="196"/>
      <c r="J87" s="196"/>
      <c r="K87" s="196"/>
    </row>
    <row r="88" spans="1:11" ht="15.75" customHeight="1">
      <c r="A88" s="194"/>
      <c r="B88" s="194"/>
      <c r="D88" s="194"/>
      <c r="E88" s="195"/>
      <c r="F88" s="195"/>
      <c r="G88" s="195"/>
      <c r="H88" s="196"/>
      <c r="I88" s="196"/>
      <c r="J88" s="196"/>
      <c r="K88" s="196"/>
    </row>
    <row r="89" spans="1:11" ht="15.75" customHeight="1">
      <c r="A89" s="194"/>
      <c r="B89" s="194"/>
      <c r="D89" s="194"/>
      <c r="E89" s="195"/>
      <c r="F89" s="195"/>
      <c r="G89" s="195"/>
      <c r="H89" s="196"/>
      <c r="I89" s="196"/>
      <c r="J89" s="196"/>
      <c r="K89" s="196"/>
    </row>
    <row r="90" spans="1:11" ht="15.75" customHeight="1">
      <c r="A90" s="194"/>
      <c r="B90" s="194"/>
      <c r="D90" s="194"/>
      <c r="E90" s="195"/>
      <c r="F90" s="195"/>
      <c r="G90" s="195"/>
      <c r="H90" s="196"/>
      <c r="I90" s="196"/>
      <c r="J90" s="196"/>
      <c r="K90" s="196"/>
    </row>
    <row r="91" spans="1:11" ht="15.75" customHeight="1">
      <c r="A91" s="194"/>
      <c r="B91" s="194"/>
      <c r="D91" s="194"/>
      <c r="E91" s="195"/>
      <c r="F91" s="195"/>
      <c r="G91" s="195"/>
      <c r="H91" s="196"/>
      <c r="I91" s="196"/>
      <c r="J91" s="196"/>
      <c r="K91" s="196"/>
    </row>
    <row r="92" spans="1:11" ht="15.75" customHeight="1">
      <c r="A92" s="194"/>
      <c r="B92" s="194"/>
      <c r="D92" s="194"/>
      <c r="E92" s="195"/>
      <c r="F92" s="195"/>
      <c r="G92" s="195"/>
      <c r="H92" s="196"/>
      <c r="I92" s="196"/>
      <c r="J92" s="196"/>
      <c r="K92" s="196"/>
    </row>
    <row r="93" spans="1:11" ht="15.75" customHeight="1">
      <c r="A93" s="194"/>
      <c r="B93" s="194"/>
      <c r="D93" s="194"/>
      <c r="E93" s="195"/>
      <c r="F93" s="195"/>
      <c r="G93" s="195"/>
      <c r="H93" s="196"/>
      <c r="I93" s="196"/>
      <c r="J93" s="196"/>
      <c r="K93" s="196"/>
    </row>
    <row r="94" spans="1:11" ht="15.75" customHeight="1">
      <c r="A94" s="194"/>
      <c r="B94" s="194"/>
      <c r="D94" s="194"/>
      <c r="E94" s="195"/>
      <c r="F94" s="195"/>
      <c r="G94" s="195"/>
      <c r="H94" s="196"/>
      <c r="I94" s="196"/>
      <c r="J94" s="196"/>
      <c r="K94" s="196"/>
    </row>
    <row r="95" spans="1:11" ht="15.75" customHeight="1">
      <c r="A95" s="194"/>
      <c r="B95" s="194"/>
      <c r="D95" s="194"/>
      <c r="E95" s="195"/>
      <c r="F95" s="195"/>
      <c r="G95" s="195"/>
      <c r="H95" s="196"/>
      <c r="I95" s="196"/>
      <c r="J95" s="196"/>
      <c r="K95" s="196"/>
    </row>
    <row r="96" spans="1:11" ht="15.75" customHeight="1">
      <c r="A96" s="194"/>
      <c r="B96" s="194"/>
      <c r="D96" s="194"/>
      <c r="E96" s="195"/>
      <c r="F96" s="195"/>
      <c r="G96" s="195"/>
      <c r="H96" s="196"/>
      <c r="I96" s="196"/>
      <c r="J96" s="196"/>
      <c r="K96" s="196"/>
    </row>
    <row r="97" spans="1:11" ht="15.75" customHeight="1">
      <c r="A97" s="194"/>
      <c r="B97" s="194"/>
      <c r="D97" s="194"/>
      <c r="E97" s="195"/>
      <c r="F97" s="195"/>
      <c r="G97" s="195"/>
      <c r="H97" s="196"/>
      <c r="I97" s="196"/>
      <c r="J97" s="196"/>
      <c r="K97" s="196"/>
    </row>
    <row r="98" spans="1:11" ht="15.75" customHeight="1">
      <c r="A98" s="194"/>
      <c r="B98" s="194"/>
      <c r="D98" s="194"/>
      <c r="E98" s="195"/>
      <c r="F98" s="195"/>
      <c r="G98" s="195"/>
      <c r="H98" s="196"/>
      <c r="I98" s="196"/>
      <c r="J98" s="196"/>
      <c r="K98" s="196"/>
    </row>
    <row r="99" spans="1:11" ht="15.75" customHeight="1">
      <c r="A99" s="194"/>
      <c r="B99" s="194"/>
      <c r="D99" s="194"/>
      <c r="E99" s="195"/>
      <c r="F99" s="195"/>
      <c r="G99" s="195"/>
      <c r="H99" s="196"/>
      <c r="I99" s="196"/>
      <c r="J99" s="196"/>
      <c r="K99" s="196"/>
    </row>
    <row r="100" spans="1:11" ht="15.75" customHeight="1">
      <c r="A100" s="194"/>
      <c r="B100" s="194"/>
      <c r="D100" s="194"/>
      <c r="E100" s="195"/>
      <c r="F100" s="195"/>
      <c r="G100" s="195"/>
      <c r="H100" s="196"/>
      <c r="I100" s="196"/>
      <c r="J100" s="196"/>
      <c r="K100" s="196"/>
    </row>
    <row r="101" spans="1:11" ht="15.75" customHeight="1">
      <c r="A101" s="194"/>
      <c r="B101" s="194"/>
      <c r="D101" s="194"/>
      <c r="E101" s="195"/>
      <c r="F101" s="195"/>
      <c r="G101" s="195"/>
      <c r="H101" s="196"/>
      <c r="I101" s="196"/>
      <c r="J101" s="196"/>
      <c r="K101" s="196"/>
    </row>
    <row r="102" spans="1:11" ht="15.75" customHeight="1">
      <c r="A102" s="194"/>
      <c r="B102" s="194"/>
      <c r="D102" s="194"/>
      <c r="E102" s="195"/>
      <c r="F102" s="195"/>
      <c r="G102" s="195"/>
      <c r="H102" s="196"/>
      <c r="I102" s="196"/>
      <c r="J102" s="196"/>
      <c r="K102" s="196"/>
    </row>
    <row r="103" spans="1:11" ht="15.75" customHeight="1">
      <c r="A103" s="194"/>
      <c r="B103" s="194"/>
      <c r="D103" s="194"/>
      <c r="E103" s="195"/>
      <c r="F103" s="195"/>
      <c r="G103" s="195"/>
      <c r="H103" s="196"/>
      <c r="I103" s="196"/>
      <c r="J103" s="196"/>
      <c r="K103" s="196"/>
    </row>
    <row r="104" spans="1:11" ht="15.75" customHeight="1">
      <c r="A104" s="194"/>
      <c r="B104" s="194"/>
      <c r="D104" s="194"/>
      <c r="E104" s="195"/>
      <c r="F104" s="195"/>
      <c r="G104" s="195"/>
      <c r="H104" s="196"/>
      <c r="I104" s="196"/>
      <c r="J104" s="196"/>
      <c r="K104" s="196"/>
    </row>
    <row r="105" spans="1:11" ht="15.75" customHeight="1">
      <c r="A105" s="194"/>
      <c r="B105" s="194"/>
      <c r="D105" s="194"/>
      <c r="E105" s="195"/>
      <c r="F105" s="195"/>
      <c r="G105" s="195"/>
      <c r="H105" s="196"/>
      <c r="I105" s="196"/>
      <c r="J105" s="196"/>
      <c r="K105" s="196"/>
    </row>
    <row r="106" spans="1:11" ht="15.75" customHeight="1">
      <c r="A106" s="194"/>
      <c r="B106" s="194"/>
      <c r="D106" s="194"/>
      <c r="E106" s="195"/>
      <c r="F106" s="195"/>
      <c r="G106" s="195"/>
      <c r="H106" s="196"/>
      <c r="I106" s="196"/>
      <c r="J106" s="196"/>
      <c r="K106" s="196"/>
    </row>
    <row r="107" spans="1:11" ht="15.75" customHeight="1">
      <c r="A107" s="194"/>
      <c r="B107" s="194"/>
      <c r="D107" s="194"/>
      <c r="E107" s="195"/>
      <c r="F107" s="195"/>
      <c r="G107" s="195"/>
      <c r="H107" s="196"/>
      <c r="I107" s="196"/>
      <c r="J107" s="196"/>
      <c r="K107" s="196"/>
    </row>
    <row r="108" spans="1:11" ht="15.75" customHeight="1">
      <c r="A108" s="194"/>
      <c r="B108" s="194"/>
      <c r="D108" s="194"/>
      <c r="E108" s="195"/>
      <c r="F108" s="195"/>
      <c r="G108" s="195"/>
      <c r="H108" s="196"/>
      <c r="I108" s="196"/>
      <c r="J108" s="196"/>
      <c r="K108" s="196"/>
    </row>
    <row r="109" spans="1:11" ht="15.75" customHeight="1">
      <c r="A109" s="194"/>
      <c r="B109" s="194"/>
      <c r="D109" s="194"/>
      <c r="E109" s="195"/>
      <c r="F109" s="195"/>
      <c r="G109" s="195"/>
      <c r="H109" s="196"/>
      <c r="I109" s="196"/>
      <c r="J109" s="196"/>
      <c r="K109" s="196"/>
    </row>
    <row r="110" spans="1:11" ht="15.75" customHeight="1">
      <c r="A110" s="194"/>
      <c r="B110" s="194"/>
      <c r="D110" s="194"/>
      <c r="E110" s="195"/>
      <c r="F110" s="195"/>
      <c r="G110" s="195"/>
      <c r="H110" s="196"/>
      <c r="I110" s="196"/>
      <c r="J110" s="196"/>
      <c r="K110" s="196"/>
    </row>
    <row r="111" spans="1:11" ht="15.75" customHeight="1">
      <c r="A111" s="194"/>
      <c r="B111" s="194"/>
      <c r="D111" s="194"/>
      <c r="E111" s="195"/>
      <c r="F111" s="195"/>
      <c r="G111" s="195"/>
      <c r="H111" s="196"/>
      <c r="I111" s="196"/>
      <c r="J111" s="196"/>
      <c r="K111" s="196"/>
    </row>
    <row r="112" spans="1:11" ht="15.75" customHeight="1">
      <c r="A112" s="194"/>
      <c r="B112" s="194"/>
      <c r="D112" s="194"/>
      <c r="E112" s="195"/>
      <c r="F112" s="195"/>
      <c r="G112" s="195"/>
      <c r="H112" s="196"/>
      <c r="I112" s="196"/>
      <c r="J112" s="196"/>
      <c r="K112" s="196"/>
    </row>
    <row r="113" spans="1:11" ht="15.75" customHeight="1">
      <c r="A113" s="194"/>
      <c r="B113" s="194"/>
      <c r="D113" s="194"/>
      <c r="E113" s="195"/>
      <c r="F113" s="195"/>
      <c r="G113" s="195"/>
      <c r="H113" s="196"/>
      <c r="I113" s="196"/>
      <c r="J113" s="196"/>
      <c r="K113" s="196"/>
    </row>
    <row r="114" spans="1:11" ht="15.75" customHeight="1">
      <c r="A114" s="194"/>
      <c r="B114" s="194"/>
      <c r="D114" s="194"/>
      <c r="E114" s="195"/>
      <c r="F114" s="195"/>
      <c r="G114" s="195"/>
      <c r="H114" s="196"/>
      <c r="I114" s="196"/>
      <c r="J114" s="196"/>
      <c r="K114" s="196"/>
    </row>
    <row r="115" spans="1:11" ht="15.75" customHeight="1">
      <c r="A115" s="194"/>
      <c r="B115" s="194"/>
      <c r="D115" s="194"/>
      <c r="E115" s="195"/>
      <c r="F115" s="195"/>
      <c r="G115" s="195"/>
      <c r="H115" s="196"/>
      <c r="I115" s="196"/>
      <c r="J115" s="196"/>
      <c r="K115" s="196"/>
    </row>
    <row r="116" spans="1:11" ht="15.75" customHeight="1">
      <c r="A116" s="194"/>
      <c r="B116" s="194"/>
      <c r="D116" s="194"/>
      <c r="E116" s="195"/>
      <c r="F116" s="195"/>
      <c r="G116" s="195"/>
      <c r="H116" s="196"/>
      <c r="I116" s="196"/>
      <c r="J116" s="196"/>
      <c r="K116" s="196"/>
    </row>
    <row r="117" spans="1:11" ht="15.75" customHeight="1">
      <c r="A117" s="194"/>
      <c r="B117" s="194"/>
      <c r="D117" s="194"/>
      <c r="E117" s="195"/>
      <c r="F117" s="195"/>
      <c r="G117" s="195"/>
      <c r="H117" s="196"/>
      <c r="I117" s="196"/>
      <c r="J117" s="196"/>
      <c r="K117" s="196"/>
    </row>
    <row r="118" spans="1:11" ht="15.75" customHeight="1">
      <c r="A118" s="194"/>
      <c r="B118" s="194"/>
      <c r="D118" s="194"/>
      <c r="E118" s="195"/>
      <c r="F118" s="195"/>
      <c r="G118" s="195"/>
      <c r="H118" s="196"/>
      <c r="I118" s="196"/>
      <c r="J118" s="196"/>
      <c r="K118" s="196"/>
    </row>
    <row r="119" spans="1:11" ht="15.75" customHeight="1">
      <c r="A119" s="194"/>
      <c r="B119" s="194"/>
      <c r="D119" s="194"/>
      <c r="E119" s="195"/>
      <c r="F119" s="195"/>
      <c r="G119" s="195"/>
      <c r="H119" s="196"/>
      <c r="I119" s="196"/>
      <c r="J119" s="196"/>
      <c r="K119" s="196"/>
    </row>
    <row r="120" spans="1:11" ht="15.75" customHeight="1">
      <c r="A120" s="194"/>
      <c r="B120" s="194"/>
      <c r="D120" s="194"/>
      <c r="E120" s="195"/>
      <c r="F120" s="195"/>
      <c r="G120" s="195"/>
      <c r="H120" s="196"/>
      <c r="I120" s="196"/>
      <c r="J120" s="196"/>
      <c r="K120" s="196"/>
    </row>
    <row r="121" spans="1:11" ht="15.75" customHeight="1">
      <c r="A121" s="194"/>
      <c r="B121" s="194"/>
      <c r="D121" s="194"/>
      <c r="E121" s="195"/>
      <c r="F121" s="195"/>
      <c r="G121" s="195"/>
      <c r="H121" s="196"/>
      <c r="I121" s="196"/>
      <c r="J121" s="196"/>
      <c r="K121" s="196"/>
    </row>
    <row r="122" spans="1:11" ht="15.75" customHeight="1">
      <c r="A122" s="194"/>
      <c r="B122" s="194"/>
      <c r="D122" s="194"/>
      <c r="E122" s="195"/>
      <c r="F122" s="195"/>
      <c r="G122" s="195"/>
      <c r="H122" s="196"/>
      <c r="I122" s="196"/>
      <c r="J122" s="196"/>
      <c r="K122" s="196"/>
    </row>
    <row r="123" spans="1:11" ht="15.75" customHeight="1">
      <c r="A123" s="194"/>
      <c r="B123" s="194"/>
      <c r="D123" s="194"/>
      <c r="E123" s="195"/>
      <c r="F123" s="195"/>
      <c r="G123" s="195"/>
      <c r="H123" s="196"/>
      <c r="I123" s="196"/>
      <c r="J123" s="196"/>
      <c r="K123" s="196"/>
    </row>
    <row r="124" spans="1:11" ht="15.75" customHeight="1">
      <c r="A124" s="194"/>
      <c r="B124" s="194"/>
      <c r="D124" s="194"/>
      <c r="E124" s="195"/>
      <c r="F124" s="195"/>
      <c r="G124" s="195"/>
      <c r="H124" s="196"/>
      <c r="I124" s="196"/>
      <c r="J124" s="196"/>
      <c r="K124" s="196"/>
    </row>
    <row r="125" spans="1:11" ht="15.75" customHeight="1">
      <c r="A125" s="194"/>
      <c r="B125" s="194"/>
      <c r="D125" s="194"/>
      <c r="E125" s="195"/>
      <c r="F125" s="195"/>
      <c r="G125" s="195"/>
      <c r="H125" s="196"/>
      <c r="I125" s="196"/>
      <c r="J125" s="196"/>
      <c r="K125" s="196"/>
    </row>
    <row r="126" spans="1:11" ht="15.75" customHeight="1">
      <c r="A126" s="194"/>
      <c r="B126" s="194"/>
      <c r="D126" s="194"/>
      <c r="E126" s="195"/>
      <c r="F126" s="195"/>
      <c r="G126" s="195"/>
      <c r="H126" s="196"/>
      <c r="I126" s="196"/>
      <c r="J126" s="196"/>
      <c r="K126" s="196"/>
    </row>
    <row r="127" spans="1:11" ht="15.75" customHeight="1">
      <c r="A127" s="194"/>
      <c r="B127" s="194"/>
      <c r="D127" s="194"/>
      <c r="E127" s="195"/>
      <c r="F127" s="195"/>
      <c r="G127" s="195"/>
      <c r="H127" s="196"/>
      <c r="I127" s="196"/>
      <c r="J127" s="196"/>
      <c r="K127" s="196"/>
    </row>
    <row r="128" spans="1:11" ht="15.75" customHeight="1">
      <c r="A128" s="194"/>
      <c r="B128" s="194"/>
      <c r="D128" s="194"/>
      <c r="E128" s="195"/>
      <c r="F128" s="195"/>
      <c r="G128" s="195"/>
      <c r="H128" s="196"/>
      <c r="I128" s="196"/>
      <c r="J128" s="196"/>
      <c r="K128" s="196"/>
    </row>
    <row r="129" spans="1:11" ht="15.75" customHeight="1">
      <c r="A129" s="194"/>
      <c r="B129" s="194"/>
      <c r="D129" s="194"/>
      <c r="E129" s="195"/>
      <c r="F129" s="195"/>
      <c r="G129" s="195"/>
      <c r="H129" s="196"/>
      <c r="I129" s="196"/>
      <c r="J129" s="196"/>
      <c r="K129" s="196"/>
    </row>
    <row r="130" spans="1:11" ht="15.75" customHeight="1">
      <c r="A130" s="194"/>
      <c r="B130" s="194"/>
      <c r="D130" s="194"/>
      <c r="E130" s="195"/>
      <c r="F130" s="195"/>
      <c r="G130" s="195"/>
      <c r="H130" s="196"/>
      <c r="I130" s="196"/>
      <c r="J130" s="196"/>
      <c r="K130" s="196"/>
    </row>
    <row r="131" spans="1:11" ht="15.75" customHeight="1">
      <c r="A131" s="194"/>
      <c r="B131" s="194"/>
      <c r="D131" s="194"/>
      <c r="E131" s="195"/>
      <c r="F131" s="195"/>
      <c r="G131" s="195"/>
      <c r="H131" s="196"/>
      <c r="I131" s="196"/>
      <c r="J131" s="196"/>
      <c r="K131" s="196"/>
    </row>
    <row r="132" spans="1:11" ht="15.75" customHeight="1">
      <c r="A132" s="194"/>
      <c r="B132" s="194"/>
      <c r="D132" s="194"/>
      <c r="E132" s="195"/>
      <c r="F132" s="195"/>
      <c r="G132" s="195"/>
      <c r="H132" s="196"/>
      <c r="I132" s="196"/>
      <c r="J132" s="196"/>
      <c r="K132" s="196"/>
    </row>
    <row r="133" spans="1:11" ht="15.75" customHeight="1">
      <c r="A133" s="194"/>
      <c r="B133" s="194"/>
      <c r="D133" s="194"/>
      <c r="E133" s="195"/>
      <c r="F133" s="195"/>
      <c r="G133" s="195"/>
      <c r="H133" s="196"/>
      <c r="I133" s="196"/>
      <c r="J133" s="196"/>
      <c r="K133" s="196"/>
    </row>
    <row r="134" spans="1:11" ht="15.75" customHeight="1">
      <c r="A134" s="194"/>
      <c r="B134" s="194"/>
      <c r="D134" s="194"/>
      <c r="E134" s="195"/>
      <c r="F134" s="195"/>
      <c r="G134" s="195"/>
      <c r="H134" s="196"/>
      <c r="I134" s="196"/>
      <c r="J134" s="196"/>
      <c r="K134" s="196"/>
    </row>
    <row r="135" spans="1:11" ht="15.75" customHeight="1">
      <c r="A135" s="194"/>
      <c r="B135" s="194"/>
      <c r="D135" s="194"/>
      <c r="E135" s="195"/>
      <c r="F135" s="195"/>
      <c r="G135" s="195"/>
      <c r="H135" s="196"/>
      <c r="I135" s="196"/>
      <c r="J135" s="196"/>
      <c r="K135" s="196"/>
    </row>
    <row r="136" spans="1:11" ht="15.75" customHeight="1">
      <c r="A136" s="194"/>
      <c r="B136" s="194"/>
      <c r="D136" s="194"/>
      <c r="E136" s="195"/>
      <c r="F136" s="195"/>
      <c r="G136" s="195"/>
      <c r="H136" s="196"/>
      <c r="I136" s="196"/>
      <c r="J136" s="196"/>
      <c r="K136" s="196"/>
    </row>
    <row r="137" spans="1:11" ht="15.75" customHeight="1">
      <c r="A137" s="194"/>
      <c r="B137" s="194"/>
      <c r="D137" s="194"/>
      <c r="E137" s="195"/>
      <c r="F137" s="195"/>
      <c r="G137" s="195"/>
      <c r="H137" s="196"/>
      <c r="I137" s="196"/>
      <c r="J137" s="196"/>
      <c r="K137" s="196"/>
    </row>
    <row r="138" spans="1:11" ht="15.75" customHeight="1">
      <c r="A138" s="194"/>
      <c r="B138" s="194"/>
      <c r="D138" s="194"/>
      <c r="E138" s="195"/>
      <c r="F138" s="195"/>
      <c r="G138" s="195"/>
      <c r="H138" s="196"/>
      <c r="I138" s="196"/>
      <c r="J138" s="196"/>
      <c r="K138" s="196"/>
    </row>
    <row r="139" spans="1:11" ht="15.75" customHeight="1">
      <c r="A139" s="194"/>
      <c r="B139" s="194"/>
      <c r="D139" s="194"/>
      <c r="E139" s="195"/>
      <c r="F139" s="195"/>
      <c r="G139" s="195"/>
      <c r="H139" s="196"/>
      <c r="I139" s="196"/>
      <c r="J139" s="196"/>
      <c r="K139" s="196"/>
    </row>
    <row r="140" spans="1:11" ht="15.75" customHeight="1">
      <c r="A140" s="194"/>
      <c r="B140" s="194"/>
      <c r="D140" s="194"/>
      <c r="E140" s="195"/>
      <c r="F140" s="195"/>
      <c r="G140" s="195"/>
      <c r="H140" s="196"/>
      <c r="I140" s="196"/>
      <c r="J140" s="196"/>
      <c r="K140" s="196"/>
    </row>
    <row r="141" spans="1:11" ht="15.75" customHeight="1">
      <c r="A141" s="194"/>
      <c r="B141" s="194"/>
      <c r="D141" s="194"/>
      <c r="E141" s="195"/>
      <c r="F141" s="195"/>
      <c r="G141" s="195"/>
      <c r="H141" s="196"/>
      <c r="I141" s="196"/>
      <c r="J141" s="196"/>
      <c r="K141" s="196"/>
    </row>
    <row r="142" spans="1:11" ht="15.75" customHeight="1">
      <c r="A142" s="194"/>
      <c r="B142" s="194"/>
      <c r="D142" s="194"/>
      <c r="E142" s="195"/>
      <c r="F142" s="195"/>
      <c r="G142" s="195"/>
      <c r="H142" s="196"/>
      <c r="I142" s="196"/>
      <c r="J142" s="196"/>
      <c r="K142" s="196"/>
    </row>
    <row r="143" spans="1:11" ht="15.75" customHeight="1">
      <c r="A143" s="194"/>
      <c r="B143" s="194"/>
      <c r="D143" s="194"/>
      <c r="E143" s="195"/>
      <c r="F143" s="195"/>
      <c r="G143" s="195"/>
      <c r="H143" s="196"/>
      <c r="I143" s="196"/>
      <c r="J143" s="196"/>
      <c r="K143" s="196"/>
    </row>
    <row r="144" spans="1:11" ht="15.75" customHeight="1">
      <c r="A144" s="194"/>
      <c r="B144" s="194"/>
      <c r="D144" s="194"/>
      <c r="E144" s="195"/>
      <c r="F144" s="195"/>
      <c r="G144" s="195"/>
      <c r="H144" s="196"/>
      <c r="I144" s="196"/>
      <c r="J144" s="196"/>
      <c r="K144" s="196"/>
    </row>
    <row r="145" spans="1:11" ht="15.75" customHeight="1">
      <c r="A145" s="194"/>
      <c r="B145" s="194"/>
      <c r="D145" s="194"/>
      <c r="E145" s="195"/>
      <c r="F145" s="195"/>
      <c r="G145" s="195"/>
      <c r="H145" s="196"/>
      <c r="I145" s="196"/>
      <c r="J145" s="196"/>
      <c r="K145" s="196"/>
    </row>
    <row r="146" spans="1:11" ht="15.75" customHeight="1">
      <c r="A146" s="194"/>
      <c r="B146" s="194"/>
      <c r="D146" s="194"/>
      <c r="E146" s="195"/>
      <c r="F146" s="195"/>
      <c r="G146" s="195"/>
      <c r="H146" s="196"/>
      <c r="I146" s="196"/>
      <c r="J146" s="196"/>
      <c r="K146" s="196"/>
    </row>
    <row r="147" spans="1:11" ht="15.75" customHeight="1">
      <c r="A147" s="194"/>
      <c r="B147" s="194"/>
      <c r="D147" s="194"/>
      <c r="E147" s="195"/>
      <c r="F147" s="195"/>
      <c r="G147" s="195"/>
      <c r="H147" s="196"/>
      <c r="I147" s="196"/>
      <c r="J147" s="196"/>
      <c r="K147" s="196"/>
    </row>
    <row r="148" spans="1:11" ht="15.75" customHeight="1">
      <c r="A148" s="194"/>
      <c r="B148" s="194"/>
      <c r="D148" s="194"/>
      <c r="E148" s="195"/>
      <c r="F148" s="195"/>
      <c r="G148" s="195"/>
      <c r="H148" s="196"/>
      <c r="I148" s="196"/>
      <c r="J148" s="196"/>
      <c r="K148" s="196"/>
    </row>
    <row r="149" spans="1:11" ht="15.75" customHeight="1">
      <c r="A149" s="194"/>
      <c r="B149" s="194"/>
      <c r="D149" s="194"/>
      <c r="E149" s="195"/>
      <c r="F149" s="195"/>
      <c r="G149" s="195"/>
      <c r="H149" s="196"/>
      <c r="I149" s="196"/>
      <c r="J149" s="196"/>
      <c r="K149" s="196"/>
    </row>
    <row r="150" spans="1:11" ht="15.75" customHeight="1">
      <c r="A150" s="194"/>
      <c r="B150" s="194"/>
      <c r="D150" s="194"/>
      <c r="E150" s="195"/>
      <c r="F150" s="195"/>
      <c r="G150" s="195"/>
      <c r="H150" s="196"/>
      <c r="I150" s="196"/>
      <c r="J150" s="196"/>
      <c r="K150" s="196"/>
    </row>
    <row r="151" spans="1:11" ht="15.75" customHeight="1">
      <c r="A151" s="194"/>
      <c r="B151" s="194"/>
      <c r="D151" s="194"/>
      <c r="E151" s="195"/>
      <c r="F151" s="195"/>
      <c r="G151" s="195"/>
      <c r="H151" s="196"/>
      <c r="I151" s="196"/>
      <c r="J151" s="196"/>
      <c r="K151" s="196"/>
    </row>
    <row r="152" spans="1:11" ht="15.75" customHeight="1">
      <c r="A152" s="194"/>
      <c r="B152" s="194"/>
      <c r="D152" s="194"/>
      <c r="E152" s="195"/>
      <c r="F152" s="195"/>
      <c r="G152" s="195"/>
      <c r="H152" s="196"/>
      <c r="I152" s="196"/>
      <c r="J152" s="196"/>
      <c r="K152" s="196"/>
    </row>
    <row r="153" spans="1:11" ht="15.75" customHeight="1">
      <c r="A153" s="194"/>
      <c r="B153" s="194"/>
      <c r="D153" s="194"/>
      <c r="E153" s="195"/>
      <c r="F153" s="195"/>
      <c r="G153" s="195"/>
      <c r="H153" s="196"/>
      <c r="I153" s="196"/>
      <c r="J153" s="196"/>
      <c r="K153" s="196"/>
    </row>
    <row r="154" spans="1:11" ht="15.75" customHeight="1">
      <c r="A154" s="194"/>
      <c r="B154" s="194"/>
      <c r="D154" s="194"/>
      <c r="E154" s="195"/>
      <c r="F154" s="195"/>
      <c r="G154" s="195"/>
      <c r="H154" s="196"/>
      <c r="I154" s="196"/>
      <c r="J154" s="196"/>
      <c r="K154" s="196"/>
    </row>
    <row r="155" spans="1:11" ht="15.75" customHeight="1">
      <c r="A155" s="194"/>
      <c r="B155" s="194"/>
      <c r="D155" s="194"/>
      <c r="E155" s="195"/>
      <c r="F155" s="195"/>
      <c r="G155" s="195"/>
      <c r="H155" s="196"/>
      <c r="I155" s="196"/>
      <c r="J155" s="196"/>
      <c r="K155" s="196"/>
    </row>
    <row r="156" spans="1:11" ht="15.75" customHeight="1">
      <c r="A156" s="194"/>
      <c r="B156" s="194"/>
      <c r="D156" s="194"/>
      <c r="E156" s="195"/>
      <c r="F156" s="195"/>
      <c r="G156" s="195"/>
      <c r="H156" s="196"/>
      <c r="I156" s="196"/>
      <c r="J156" s="196"/>
      <c r="K156" s="196"/>
    </row>
    <row r="157" spans="1:11" ht="15.75" customHeight="1">
      <c r="A157" s="194"/>
      <c r="B157" s="194"/>
      <c r="D157" s="194"/>
      <c r="E157" s="195"/>
      <c r="F157" s="195"/>
      <c r="G157" s="195"/>
      <c r="H157" s="196"/>
      <c r="I157" s="196"/>
      <c r="J157" s="196"/>
      <c r="K157" s="196"/>
    </row>
    <row r="158" spans="1:11" ht="15.75" customHeight="1">
      <c r="A158" s="194"/>
      <c r="B158" s="194"/>
      <c r="D158" s="194"/>
      <c r="E158" s="195"/>
      <c r="F158" s="195"/>
      <c r="G158" s="195"/>
      <c r="H158" s="196"/>
      <c r="I158" s="196"/>
      <c r="J158" s="196"/>
      <c r="K158" s="196"/>
    </row>
    <row r="159" spans="1:11" ht="15.75" customHeight="1">
      <c r="A159" s="194"/>
      <c r="B159" s="194"/>
      <c r="D159" s="194"/>
      <c r="E159" s="195"/>
      <c r="F159" s="195"/>
      <c r="G159" s="195"/>
      <c r="H159" s="196"/>
      <c r="I159" s="196"/>
      <c r="J159" s="196"/>
      <c r="K159" s="196"/>
    </row>
    <row r="160" spans="1:11" ht="15.75" customHeight="1">
      <c r="A160" s="194"/>
      <c r="B160" s="194"/>
      <c r="D160" s="194"/>
      <c r="E160" s="195"/>
      <c r="F160" s="195"/>
      <c r="G160" s="195"/>
      <c r="H160" s="196"/>
      <c r="I160" s="196"/>
      <c r="J160" s="196"/>
      <c r="K160" s="196"/>
    </row>
    <row r="161" spans="1:11" ht="15.75" customHeight="1">
      <c r="A161" s="194"/>
      <c r="B161" s="194"/>
      <c r="D161" s="194"/>
      <c r="E161" s="195"/>
      <c r="F161" s="195"/>
      <c r="G161" s="195"/>
      <c r="H161" s="196"/>
      <c r="I161" s="196"/>
      <c r="J161" s="196"/>
      <c r="K161" s="196"/>
    </row>
    <row r="162" spans="1:11" ht="15.75" customHeight="1">
      <c r="A162" s="194"/>
      <c r="B162" s="194"/>
      <c r="D162" s="194"/>
      <c r="E162" s="195"/>
      <c r="F162" s="195"/>
      <c r="G162" s="195"/>
      <c r="H162" s="196"/>
      <c r="I162" s="196"/>
      <c r="J162" s="196"/>
      <c r="K162" s="196"/>
    </row>
    <row r="163" spans="1:11" ht="15.75" customHeight="1">
      <c r="A163" s="194"/>
      <c r="B163" s="194"/>
      <c r="D163" s="194"/>
      <c r="E163" s="195"/>
      <c r="F163" s="195"/>
      <c r="G163" s="195"/>
      <c r="H163" s="196"/>
      <c r="I163" s="196"/>
      <c r="J163" s="196"/>
      <c r="K163" s="196"/>
    </row>
    <row r="164" spans="1:11" ht="15.75" customHeight="1">
      <c r="A164" s="194"/>
      <c r="B164" s="194"/>
      <c r="D164" s="194"/>
      <c r="E164" s="195"/>
      <c r="F164" s="195"/>
      <c r="G164" s="195"/>
      <c r="H164" s="196"/>
      <c r="I164" s="196"/>
      <c r="J164" s="196"/>
      <c r="K164" s="196"/>
    </row>
    <row r="165" spans="1:11" ht="15.75" customHeight="1">
      <c r="A165" s="194"/>
      <c r="B165" s="194"/>
      <c r="D165" s="194"/>
      <c r="E165" s="195"/>
      <c r="F165" s="195"/>
      <c r="G165" s="195"/>
      <c r="H165" s="196"/>
      <c r="I165" s="196"/>
      <c r="J165" s="196"/>
      <c r="K165" s="196"/>
    </row>
    <row r="166" spans="1:11" ht="15.75" customHeight="1">
      <c r="A166" s="194"/>
      <c r="B166" s="194"/>
      <c r="D166" s="194"/>
      <c r="E166" s="195"/>
      <c r="F166" s="195"/>
      <c r="G166" s="195"/>
      <c r="H166" s="196"/>
      <c r="I166" s="196"/>
      <c r="J166" s="196"/>
      <c r="K166" s="196"/>
    </row>
    <row r="167" spans="1:11" ht="15.75" customHeight="1">
      <c r="A167" s="194"/>
      <c r="B167" s="194"/>
      <c r="D167" s="194"/>
      <c r="E167" s="195"/>
      <c r="F167" s="195"/>
      <c r="G167" s="195"/>
      <c r="H167" s="196"/>
      <c r="I167" s="196"/>
      <c r="J167" s="196"/>
      <c r="K167" s="196"/>
    </row>
    <row r="168" spans="1:11" ht="15.75" customHeight="1">
      <c r="A168" s="194"/>
      <c r="B168" s="194"/>
      <c r="D168" s="194"/>
      <c r="E168" s="195"/>
      <c r="F168" s="195"/>
      <c r="G168" s="195"/>
      <c r="H168" s="196"/>
      <c r="I168" s="196"/>
      <c r="J168" s="196"/>
      <c r="K168" s="196"/>
    </row>
    <row r="169" spans="1:11" ht="15.75" customHeight="1">
      <c r="A169" s="194"/>
      <c r="B169" s="194"/>
      <c r="D169" s="194"/>
      <c r="E169" s="195"/>
      <c r="F169" s="195"/>
      <c r="G169" s="195"/>
      <c r="H169" s="196"/>
      <c r="I169" s="196"/>
      <c r="J169" s="196"/>
      <c r="K169" s="196"/>
    </row>
    <row r="170" spans="1:11" ht="15.75" customHeight="1">
      <c r="A170" s="194"/>
      <c r="B170" s="194"/>
      <c r="D170" s="194"/>
      <c r="E170" s="195"/>
      <c r="F170" s="195"/>
      <c r="G170" s="195"/>
      <c r="H170" s="196"/>
      <c r="I170" s="196"/>
      <c r="J170" s="196"/>
      <c r="K170" s="196"/>
    </row>
    <row r="171" spans="1:11" ht="15.75" customHeight="1">
      <c r="A171" s="194"/>
      <c r="B171" s="194"/>
      <c r="D171" s="194"/>
      <c r="E171" s="195"/>
      <c r="F171" s="195"/>
      <c r="G171" s="195"/>
      <c r="H171" s="196"/>
      <c r="I171" s="196"/>
      <c r="J171" s="196"/>
      <c r="K171" s="196"/>
    </row>
    <row r="172" spans="1:11" ht="15.75" customHeight="1">
      <c r="A172" s="194"/>
      <c r="B172" s="194"/>
      <c r="D172" s="194"/>
      <c r="E172" s="195"/>
      <c r="F172" s="195"/>
      <c r="G172" s="195"/>
      <c r="H172" s="196"/>
      <c r="I172" s="196"/>
      <c r="J172" s="196"/>
      <c r="K172" s="196"/>
    </row>
    <row r="173" spans="1:11" ht="15.75" customHeight="1">
      <c r="A173" s="194"/>
      <c r="B173" s="194"/>
      <c r="D173" s="194"/>
      <c r="E173" s="195"/>
      <c r="F173" s="195"/>
      <c r="G173" s="195"/>
      <c r="H173" s="196"/>
      <c r="I173" s="196"/>
      <c r="J173" s="196"/>
      <c r="K173" s="196"/>
    </row>
    <row r="174" spans="1:11" ht="15.75" customHeight="1">
      <c r="A174" s="194"/>
      <c r="B174" s="194"/>
      <c r="D174" s="194"/>
      <c r="E174" s="195"/>
      <c r="F174" s="195"/>
      <c r="G174" s="195"/>
      <c r="H174" s="196"/>
      <c r="I174" s="196"/>
      <c r="J174" s="196"/>
      <c r="K174" s="196"/>
    </row>
    <row r="175" spans="1:11" ht="15.75" customHeight="1">
      <c r="A175" s="194"/>
      <c r="B175" s="194"/>
      <c r="D175" s="194"/>
      <c r="E175" s="195"/>
      <c r="F175" s="195"/>
      <c r="G175" s="195"/>
      <c r="H175" s="196"/>
      <c r="I175" s="196"/>
      <c r="J175" s="196"/>
      <c r="K175" s="196"/>
    </row>
    <row r="176" spans="1:11" ht="15.75" customHeight="1">
      <c r="A176" s="194"/>
      <c r="B176" s="194"/>
      <c r="D176" s="194"/>
      <c r="E176" s="195"/>
      <c r="F176" s="195"/>
      <c r="G176" s="195"/>
      <c r="H176" s="196"/>
      <c r="I176" s="196"/>
      <c r="J176" s="196"/>
      <c r="K176" s="196"/>
    </row>
    <row r="177" spans="1:11" ht="15.75" customHeight="1">
      <c r="A177" s="194"/>
      <c r="B177" s="194"/>
      <c r="D177" s="194"/>
      <c r="E177" s="195"/>
      <c r="F177" s="195"/>
      <c r="G177" s="195"/>
      <c r="H177" s="196"/>
      <c r="I177" s="196"/>
      <c r="J177" s="196"/>
      <c r="K177" s="196"/>
    </row>
    <row r="178" spans="1:11" ht="15.75" customHeight="1">
      <c r="A178" s="194"/>
      <c r="B178" s="194"/>
      <c r="D178" s="194"/>
      <c r="E178" s="195"/>
      <c r="F178" s="195"/>
      <c r="G178" s="195"/>
      <c r="H178" s="196"/>
      <c r="I178" s="196"/>
      <c r="J178" s="196"/>
      <c r="K178" s="196"/>
    </row>
    <row r="179" spans="1:11" ht="15.75" customHeight="1">
      <c r="A179" s="194"/>
      <c r="B179" s="194"/>
      <c r="D179" s="194"/>
      <c r="E179" s="195"/>
      <c r="F179" s="195"/>
      <c r="G179" s="195"/>
      <c r="H179" s="196"/>
      <c r="I179" s="196"/>
      <c r="J179" s="196"/>
      <c r="K179" s="196"/>
    </row>
    <row r="180" spans="1:11" ht="15.75" customHeight="1">
      <c r="A180" s="194"/>
      <c r="B180" s="194"/>
      <c r="D180" s="194"/>
      <c r="E180" s="195"/>
      <c r="F180" s="195"/>
      <c r="G180" s="195"/>
      <c r="H180" s="196"/>
      <c r="I180" s="196"/>
      <c r="J180" s="196"/>
      <c r="K180" s="196"/>
    </row>
    <row r="181" spans="1:11" ht="15.75" customHeight="1">
      <c r="A181" s="194"/>
      <c r="B181" s="194"/>
      <c r="D181" s="194"/>
      <c r="E181" s="195"/>
      <c r="F181" s="195"/>
      <c r="G181" s="195"/>
      <c r="H181" s="196"/>
      <c r="I181" s="196"/>
      <c r="J181" s="196"/>
      <c r="K181" s="196"/>
    </row>
    <row r="182" spans="1:11" ht="15.75" customHeight="1">
      <c r="A182" s="194"/>
      <c r="B182" s="194"/>
      <c r="D182" s="194"/>
      <c r="E182" s="195"/>
      <c r="F182" s="195"/>
      <c r="G182" s="195"/>
      <c r="H182" s="196"/>
      <c r="I182" s="196"/>
      <c r="J182" s="196"/>
      <c r="K182" s="196"/>
    </row>
    <row r="183" spans="1:11" ht="15.75" customHeight="1">
      <c r="A183" s="194"/>
      <c r="B183" s="194"/>
      <c r="D183" s="194"/>
      <c r="E183" s="195"/>
      <c r="F183" s="195"/>
      <c r="G183" s="195"/>
      <c r="H183" s="196"/>
      <c r="I183" s="196"/>
      <c r="J183" s="196"/>
      <c r="K183" s="196"/>
    </row>
    <row r="184" spans="1:11" ht="15.75" customHeight="1">
      <c r="A184" s="194"/>
      <c r="B184" s="194"/>
      <c r="D184" s="194"/>
      <c r="E184" s="195"/>
      <c r="F184" s="195"/>
      <c r="G184" s="195"/>
      <c r="H184" s="196"/>
      <c r="I184" s="196"/>
      <c r="J184" s="196"/>
      <c r="K184" s="196"/>
    </row>
    <row r="185" spans="1:11" ht="15.75" customHeight="1">
      <c r="A185" s="194"/>
      <c r="B185" s="194"/>
      <c r="D185" s="194"/>
      <c r="E185" s="195"/>
      <c r="F185" s="195"/>
      <c r="G185" s="195"/>
      <c r="H185" s="196"/>
      <c r="I185" s="196"/>
      <c r="J185" s="196"/>
      <c r="K185" s="196"/>
    </row>
    <row r="186" spans="1:11" ht="15.75" customHeight="1">
      <c r="A186" s="194"/>
      <c r="B186" s="194"/>
      <c r="D186" s="194"/>
      <c r="E186" s="195"/>
      <c r="F186" s="195"/>
      <c r="G186" s="195"/>
      <c r="H186" s="196"/>
      <c r="I186" s="196"/>
      <c r="J186" s="196"/>
      <c r="K186" s="196"/>
    </row>
    <row r="187" spans="1:11" ht="15.75" customHeight="1">
      <c r="A187" s="194"/>
      <c r="B187" s="194"/>
      <c r="D187" s="194"/>
      <c r="E187" s="195"/>
      <c r="F187" s="195"/>
      <c r="G187" s="195"/>
      <c r="H187" s="196"/>
      <c r="I187" s="196"/>
      <c r="J187" s="196"/>
      <c r="K187" s="196"/>
    </row>
    <row r="188" spans="1:11" ht="15.75" customHeight="1">
      <c r="A188" s="194"/>
      <c r="B188" s="194"/>
      <c r="D188" s="194"/>
      <c r="E188" s="195"/>
      <c r="F188" s="195"/>
      <c r="G188" s="195"/>
      <c r="H188" s="196"/>
      <c r="I188" s="196"/>
      <c r="J188" s="196"/>
      <c r="K188" s="196"/>
    </row>
    <row r="189" spans="1:11" ht="15.75" customHeight="1">
      <c r="A189" s="194"/>
      <c r="B189" s="194"/>
      <c r="D189" s="194"/>
      <c r="E189" s="195"/>
      <c r="F189" s="195"/>
      <c r="G189" s="195"/>
      <c r="H189" s="196"/>
      <c r="I189" s="196"/>
      <c r="J189" s="196"/>
      <c r="K189" s="196"/>
    </row>
    <row r="190" spans="1:11" ht="15.75" customHeight="1">
      <c r="A190" s="194"/>
      <c r="B190" s="194"/>
      <c r="D190" s="194"/>
      <c r="E190" s="195"/>
      <c r="F190" s="195"/>
      <c r="G190" s="195"/>
      <c r="H190" s="196"/>
      <c r="I190" s="196"/>
      <c r="J190" s="196"/>
      <c r="K190" s="196"/>
    </row>
    <row r="191" spans="1:11" ht="15.75" customHeight="1">
      <c r="A191" s="194"/>
      <c r="B191" s="194"/>
      <c r="D191" s="194"/>
      <c r="E191" s="195"/>
      <c r="F191" s="195"/>
      <c r="G191" s="195"/>
      <c r="H191" s="196"/>
      <c r="I191" s="196"/>
      <c r="J191" s="196"/>
      <c r="K191" s="196"/>
    </row>
    <row r="192" spans="1:11" ht="15.75" customHeight="1">
      <c r="A192" s="194"/>
      <c r="B192" s="194"/>
      <c r="D192" s="194"/>
      <c r="E192" s="195"/>
      <c r="F192" s="195"/>
      <c r="G192" s="195"/>
      <c r="H192" s="196"/>
      <c r="I192" s="196"/>
      <c r="J192" s="196"/>
      <c r="K192" s="196"/>
    </row>
    <row r="193" spans="1:11" ht="15.75" customHeight="1">
      <c r="A193" s="194"/>
      <c r="B193" s="194"/>
      <c r="D193" s="194"/>
      <c r="E193" s="195"/>
      <c r="F193" s="195"/>
      <c r="G193" s="195"/>
      <c r="H193" s="196"/>
      <c r="I193" s="196"/>
      <c r="J193" s="196"/>
      <c r="K193" s="196"/>
    </row>
    <row r="194" spans="1:11" ht="15.75" customHeight="1">
      <c r="A194" s="194"/>
      <c r="B194" s="194"/>
      <c r="D194" s="194"/>
      <c r="E194" s="195"/>
      <c r="F194" s="195"/>
      <c r="G194" s="195"/>
      <c r="H194" s="196"/>
      <c r="I194" s="196"/>
      <c r="J194" s="196"/>
      <c r="K194" s="196"/>
    </row>
    <row r="195" spans="1:11" ht="15.75" customHeight="1">
      <c r="A195" s="194"/>
      <c r="B195" s="194"/>
      <c r="D195" s="194"/>
      <c r="E195" s="195"/>
      <c r="F195" s="195"/>
      <c r="G195" s="195"/>
      <c r="H195" s="196"/>
      <c r="I195" s="196"/>
      <c r="J195" s="196"/>
      <c r="K195" s="196"/>
    </row>
    <row r="196" spans="1:11" ht="15.75" customHeight="1">
      <c r="A196" s="194"/>
      <c r="B196" s="194"/>
      <c r="D196" s="194"/>
      <c r="E196" s="195"/>
      <c r="F196" s="195"/>
      <c r="G196" s="195"/>
      <c r="H196" s="196"/>
      <c r="I196" s="196"/>
      <c r="J196" s="196"/>
      <c r="K196" s="196"/>
    </row>
    <row r="197" spans="1:11" ht="15.75" customHeight="1">
      <c r="A197" s="194"/>
      <c r="B197" s="194"/>
      <c r="D197" s="194"/>
      <c r="E197" s="195"/>
      <c r="F197" s="195"/>
      <c r="G197" s="195"/>
      <c r="H197" s="196"/>
      <c r="I197" s="196"/>
      <c r="J197" s="196"/>
      <c r="K197" s="196"/>
    </row>
    <row r="198" spans="1:11" ht="15.75" customHeight="1">
      <c r="A198" s="194"/>
      <c r="B198" s="194"/>
      <c r="D198" s="194"/>
      <c r="E198" s="195"/>
      <c r="F198" s="195"/>
      <c r="G198" s="195"/>
      <c r="H198" s="196"/>
      <c r="I198" s="196"/>
      <c r="J198" s="196"/>
      <c r="K198" s="196"/>
    </row>
    <row r="199" spans="1:11" ht="15.75" customHeight="1">
      <c r="A199" s="194"/>
      <c r="B199" s="194"/>
      <c r="D199" s="194"/>
      <c r="E199" s="195"/>
      <c r="F199" s="195"/>
      <c r="G199" s="195"/>
      <c r="H199" s="196"/>
      <c r="I199" s="196"/>
      <c r="J199" s="196"/>
      <c r="K199" s="196"/>
    </row>
    <row r="200" spans="1:11" ht="15.75" customHeight="1">
      <c r="A200" s="194"/>
      <c r="B200" s="194"/>
      <c r="D200" s="194"/>
      <c r="E200" s="195"/>
      <c r="F200" s="195"/>
      <c r="G200" s="195"/>
      <c r="H200" s="196"/>
      <c r="I200" s="196"/>
      <c r="J200" s="196"/>
      <c r="K200" s="196"/>
    </row>
    <row r="201" spans="1:11" ht="15.75" customHeight="1">
      <c r="A201" s="194"/>
      <c r="B201" s="194"/>
      <c r="D201" s="194"/>
      <c r="E201" s="195"/>
      <c r="F201" s="195"/>
      <c r="G201" s="195"/>
      <c r="H201" s="196"/>
      <c r="I201" s="196"/>
      <c r="J201" s="196"/>
      <c r="K201" s="196"/>
    </row>
    <row r="202" spans="1:11" ht="15.75" customHeight="1">
      <c r="A202" s="194"/>
      <c r="B202" s="194"/>
      <c r="D202" s="194"/>
      <c r="E202" s="195"/>
      <c r="F202" s="195"/>
      <c r="G202" s="195"/>
      <c r="H202" s="196"/>
      <c r="I202" s="196"/>
      <c r="J202" s="196"/>
      <c r="K202" s="196"/>
    </row>
    <row r="203" spans="1:11" ht="15.75" customHeight="1">
      <c r="A203" s="194"/>
      <c r="B203" s="194"/>
      <c r="D203" s="194"/>
      <c r="E203" s="195"/>
      <c r="F203" s="195"/>
      <c r="G203" s="195"/>
      <c r="H203" s="196"/>
      <c r="I203" s="196"/>
      <c r="J203" s="196"/>
      <c r="K203" s="196"/>
    </row>
    <row r="204" spans="1:11" ht="15.75" customHeight="1">
      <c r="A204" s="194"/>
      <c r="B204" s="194"/>
      <c r="D204" s="194"/>
      <c r="E204" s="195"/>
      <c r="F204" s="195"/>
      <c r="G204" s="195"/>
      <c r="H204" s="196"/>
      <c r="I204" s="196"/>
      <c r="J204" s="196"/>
      <c r="K204" s="196"/>
    </row>
    <row r="205" spans="1:11" ht="15.75" customHeight="1">
      <c r="A205" s="194"/>
      <c r="B205" s="194"/>
      <c r="D205" s="194"/>
      <c r="E205" s="195"/>
      <c r="F205" s="195"/>
      <c r="G205" s="195"/>
      <c r="H205" s="196"/>
      <c r="I205" s="196"/>
      <c r="J205" s="196"/>
      <c r="K205" s="196"/>
    </row>
    <row r="206" spans="1:11" ht="15.75" customHeight="1">
      <c r="A206" s="194"/>
      <c r="B206" s="194"/>
      <c r="D206" s="194"/>
      <c r="E206" s="195"/>
      <c r="F206" s="195"/>
      <c r="G206" s="195"/>
      <c r="H206" s="196"/>
      <c r="I206" s="196"/>
      <c r="J206" s="196"/>
      <c r="K206" s="196"/>
    </row>
    <row r="207" spans="1:11" ht="15.75" customHeight="1">
      <c r="A207" s="194"/>
      <c r="B207" s="194"/>
      <c r="D207" s="194"/>
      <c r="E207" s="195"/>
      <c r="F207" s="195"/>
      <c r="G207" s="195"/>
      <c r="H207" s="196"/>
      <c r="I207" s="196"/>
      <c r="J207" s="196"/>
      <c r="K207" s="196"/>
    </row>
    <row r="208" spans="1:11" ht="15.75" customHeight="1">
      <c r="A208" s="194"/>
      <c r="B208" s="194"/>
      <c r="D208" s="194"/>
      <c r="E208" s="195"/>
      <c r="F208" s="195"/>
      <c r="G208" s="195"/>
      <c r="H208" s="196"/>
      <c r="I208" s="196"/>
      <c r="J208" s="196"/>
      <c r="K208" s="196"/>
    </row>
    <row r="209" spans="1:11" ht="15.75" customHeight="1">
      <c r="A209" s="194"/>
      <c r="B209" s="194"/>
      <c r="D209" s="194"/>
      <c r="E209" s="195"/>
      <c r="F209" s="195"/>
      <c r="G209" s="195"/>
      <c r="H209" s="196"/>
      <c r="I209" s="196"/>
      <c r="J209" s="196"/>
      <c r="K209" s="196"/>
    </row>
    <row r="210" spans="1:11" ht="15.75" customHeight="1">
      <c r="A210" s="194"/>
      <c r="B210" s="194"/>
      <c r="D210" s="194"/>
      <c r="E210" s="195"/>
      <c r="F210" s="195"/>
      <c r="G210" s="195"/>
      <c r="H210" s="196"/>
      <c r="I210" s="196"/>
      <c r="J210" s="196"/>
      <c r="K210" s="196"/>
    </row>
    <row r="211" spans="1:11" ht="15.75" customHeight="1">
      <c r="A211" s="194"/>
      <c r="B211" s="194"/>
      <c r="D211" s="194"/>
      <c r="E211" s="195"/>
      <c r="F211" s="195"/>
      <c r="G211" s="195"/>
      <c r="H211" s="196"/>
      <c r="I211" s="196"/>
      <c r="J211" s="196"/>
      <c r="K211" s="196"/>
    </row>
    <row r="212" spans="1:11" ht="15.75" customHeight="1">
      <c r="A212" s="194"/>
      <c r="B212" s="194"/>
      <c r="D212" s="194"/>
      <c r="E212" s="195"/>
      <c r="F212" s="195"/>
      <c r="G212" s="195"/>
      <c r="H212" s="196"/>
      <c r="I212" s="196"/>
      <c r="J212" s="196"/>
      <c r="K212" s="196"/>
    </row>
    <row r="213" spans="1:11" ht="15.75" customHeight="1">
      <c r="A213" s="194"/>
      <c r="B213" s="194"/>
      <c r="D213" s="194"/>
      <c r="E213" s="195"/>
      <c r="F213" s="195"/>
      <c r="G213" s="195"/>
      <c r="H213" s="196"/>
      <c r="I213" s="196"/>
      <c r="J213" s="196"/>
      <c r="K213" s="196"/>
    </row>
    <row r="214" spans="1:11" ht="15.75" customHeight="1">
      <c r="A214" s="194"/>
      <c r="B214" s="194"/>
      <c r="D214" s="194"/>
      <c r="E214" s="195"/>
      <c r="F214" s="195"/>
      <c r="G214" s="195"/>
      <c r="H214" s="196"/>
      <c r="I214" s="196"/>
      <c r="J214" s="196"/>
      <c r="K214" s="196"/>
    </row>
    <row r="215" spans="1:11" ht="15.75" customHeight="1">
      <c r="A215" s="194"/>
      <c r="B215" s="194"/>
      <c r="D215" s="194"/>
      <c r="E215" s="195"/>
      <c r="F215" s="195"/>
      <c r="G215" s="195"/>
      <c r="H215" s="196"/>
      <c r="I215" s="196"/>
      <c r="J215" s="196"/>
      <c r="K215" s="196"/>
    </row>
    <row r="216" spans="1:11" ht="15.75" customHeight="1">
      <c r="A216" s="194"/>
      <c r="B216" s="194"/>
      <c r="D216" s="194"/>
      <c r="E216" s="195"/>
      <c r="F216" s="195"/>
      <c r="G216" s="195"/>
      <c r="H216" s="196"/>
      <c r="I216" s="196"/>
      <c r="J216" s="196"/>
      <c r="K216" s="196"/>
    </row>
    <row r="217" spans="1:11" ht="15.75" customHeight="1">
      <c r="A217" s="194"/>
      <c r="B217" s="194"/>
      <c r="D217" s="194"/>
      <c r="E217" s="195"/>
      <c r="F217" s="195"/>
      <c r="G217" s="195"/>
      <c r="H217" s="196"/>
      <c r="I217" s="196"/>
      <c r="J217" s="196"/>
      <c r="K217" s="196"/>
    </row>
    <row r="218" spans="1:11" ht="15.75" customHeight="1">
      <c r="A218" s="194"/>
      <c r="B218" s="194"/>
      <c r="D218" s="194"/>
      <c r="E218" s="195"/>
      <c r="F218" s="195"/>
      <c r="G218" s="195"/>
      <c r="H218" s="196"/>
      <c r="I218" s="196"/>
      <c r="J218" s="196"/>
      <c r="K218" s="196"/>
    </row>
    <row r="219" spans="1:11" ht="15.75" customHeight="1">
      <c r="A219" s="194"/>
      <c r="B219" s="194"/>
      <c r="D219" s="194"/>
      <c r="E219" s="195"/>
      <c r="F219" s="195"/>
      <c r="G219" s="195"/>
      <c r="H219" s="196"/>
      <c r="I219" s="196"/>
      <c r="J219" s="196"/>
      <c r="K219" s="196"/>
    </row>
    <row r="220" spans="1:11" ht="15.75" customHeight="1">
      <c r="A220" s="194"/>
      <c r="B220" s="194"/>
      <c r="D220" s="194"/>
      <c r="E220" s="195"/>
      <c r="F220" s="195"/>
      <c r="G220" s="195"/>
      <c r="H220" s="196"/>
      <c r="I220" s="196"/>
      <c r="J220" s="196"/>
      <c r="K220" s="196"/>
    </row>
    <row r="221" spans="1:11" ht="15.75" customHeight="1">
      <c r="A221" s="194"/>
      <c r="B221" s="194"/>
      <c r="D221" s="194"/>
      <c r="E221" s="195"/>
      <c r="F221" s="195"/>
      <c r="G221" s="195"/>
      <c r="H221" s="196"/>
      <c r="I221" s="196"/>
      <c r="J221" s="196"/>
      <c r="K221" s="196"/>
    </row>
    <row r="222" spans="1:11" ht="15.75" customHeight="1">
      <c r="A222" s="194"/>
      <c r="B222" s="194"/>
      <c r="D222" s="194"/>
      <c r="E222" s="195"/>
      <c r="F222" s="195"/>
      <c r="G222" s="195"/>
      <c r="H222" s="196"/>
      <c r="I222" s="196"/>
      <c r="J222" s="196"/>
      <c r="K222" s="196"/>
    </row>
    <row r="223" spans="1:11" ht="15.75" customHeight="1">
      <c r="A223" s="194"/>
      <c r="B223" s="194"/>
      <c r="D223" s="194"/>
      <c r="E223" s="195"/>
      <c r="F223" s="195"/>
      <c r="G223" s="195"/>
      <c r="H223" s="196"/>
      <c r="I223" s="196"/>
      <c r="J223" s="196"/>
      <c r="K223" s="196"/>
    </row>
    <row r="224" spans="1:11" ht="15.75" customHeight="1">
      <c r="A224" s="194"/>
      <c r="B224" s="194"/>
      <c r="D224" s="194"/>
      <c r="E224" s="195"/>
      <c r="F224" s="195"/>
      <c r="G224" s="195"/>
      <c r="H224" s="196"/>
      <c r="I224" s="196"/>
      <c r="J224" s="196"/>
      <c r="K224" s="196"/>
    </row>
    <row r="225" spans="1:11" ht="15.75" customHeight="1">
      <c r="A225" s="194"/>
      <c r="B225" s="194"/>
      <c r="D225" s="194"/>
      <c r="E225" s="195"/>
      <c r="F225" s="195"/>
      <c r="G225" s="195"/>
      <c r="H225" s="196"/>
      <c r="I225" s="196"/>
      <c r="J225" s="196"/>
      <c r="K225" s="196"/>
    </row>
    <row r="226" spans="1:11" ht="15.75" customHeight="1">
      <c r="A226" s="194"/>
      <c r="B226" s="194"/>
      <c r="D226" s="194"/>
      <c r="E226" s="195"/>
      <c r="F226" s="195"/>
      <c r="G226" s="195"/>
      <c r="H226" s="196"/>
      <c r="I226" s="196"/>
      <c r="J226" s="196"/>
      <c r="K226" s="196"/>
    </row>
    <row r="227" spans="1:11" ht="15.75" customHeight="1">
      <c r="A227" s="194"/>
      <c r="B227" s="194"/>
      <c r="D227" s="194"/>
      <c r="E227" s="195"/>
      <c r="F227" s="195"/>
      <c r="G227" s="195"/>
      <c r="H227" s="196"/>
      <c r="I227" s="196"/>
      <c r="J227" s="196"/>
      <c r="K227" s="196"/>
    </row>
    <row r="228" spans="1:11" ht="15.75" customHeight="1">
      <c r="A228" s="194"/>
      <c r="B228" s="194"/>
      <c r="D228" s="194"/>
      <c r="E228" s="195"/>
      <c r="F228" s="195"/>
      <c r="G228" s="195"/>
      <c r="H228" s="196"/>
      <c r="I228" s="196"/>
      <c r="J228" s="196"/>
      <c r="K228" s="196"/>
    </row>
    <row r="229" spans="1:11" ht="15.75" customHeight="1">
      <c r="A229" s="194"/>
      <c r="B229" s="194"/>
      <c r="D229" s="194"/>
      <c r="E229" s="195"/>
      <c r="F229" s="195"/>
      <c r="G229" s="195"/>
      <c r="H229" s="196"/>
      <c r="I229" s="196"/>
      <c r="J229" s="196"/>
      <c r="K229" s="196"/>
    </row>
    <row r="230" spans="1:11" ht="15.75" customHeight="1">
      <c r="A230" s="194"/>
      <c r="B230" s="194"/>
      <c r="D230" s="194"/>
      <c r="E230" s="195"/>
      <c r="F230" s="195"/>
      <c r="G230" s="195"/>
      <c r="H230" s="196"/>
      <c r="I230" s="196"/>
      <c r="J230" s="196"/>
      <c r="K230" s="196"/>
    </row>
    <row r="231" spans="1:11" ht="15.75" customHeight="1">
      <c r="A231" s="194"/>
      <c r="B231" s="194"/>
      <c r="D231" s="194"/>
      <c r="E231" s="195"/>
      <c r="F231" s="195"/>
      <c r="G231" s="195"/>
      <c r="H231" s="196"/>
      <c r="I231" s="196"/>
      <c r="J231" s="196"/>
      <c r="K231" s="196"/>
    </row>
    <row r="232" spans="1:11" ht="15.75" customHeight="1">
      <c r="A232" s="194"/>
      <c r="B232" s="194"/>
      <c r="D232" s="194"/>
      <c r="E232" s="195"/>
      <c r="F232" s="195"/>
      <c r="G232" s="195"/>
      <c r="H232" s="196"/>
      <c r="I232" s="196"/>
      <c r="J232" s="196"/>
      <c r="K232" s="196"/>
    </row>
    <row r="233" spans="1:11" ht="15.75" customHeight="1">
      <c r="A233" s="194"/>
      <c r="B233" s="194"/>
      <c r="D233" s="194"/>
      <c r="E233" s="195"/>
      <c r="F233" s="195"/>
      <c r="G233" s="195"/>
      <c r="H233" s="196"/>
      <c r="I233" s="196"/>
      <c r="J233" s="196"/>
      <c r="K233" s="196"/>
    </row>
    <row r="234" spans="1:11" ht="15.75" customHeight="1">
      <c r="A234" s="194"/>
      <c r="B234" s="194"/>
      <c r="D234" s="194"/>
      <c r="E234" s="195"/>
      <c r="F234" s="195"/>
      <c r="G234" s="195"/>
      <c r="H234" s="196"/>
      <c r="I234" s="196"/>
      <c r="J234" s="196"/>
      <c r="K234" s="196"/>
    </row>
    <row r="235" spans="1:11" ht="15.75" customHeight="1">
      <c r="A235" s="194"/>
      <c r="B235" s="194"/>
      <c r="D235" s="194"/>
      <c r="E235" s="195"/>
      <c r="F235" s="195"/>
      <c r="G235" s="195"/>
      <c r="H235" s="196"/>
      <c r="I235" s="196"/>
      <c r="J235" s="196"/>
      <c r="K235" s="196"/>
    </row>
    <row r="236" spans="1:11" ht="15.75" customHeight="1">
      <c r="A236" s="194"/>
      <c r="B236" s="194"/>
      <c r="D236" s="194"/>
      <c r="E236" s="195"/>
      <c r="F236" s="195"/>
      <c r="G236" s="195"/>
      <c r="H236" s="196"/>
      <c r="I236" s="196"/>
      <c r="J236" s="196"/>
      <c r="K236" s="196"/>
    </row>
    <row r="237" spans="1:11" ht="15.75" customHeight="1">
      <c r="A237" s="194"/>
      <c r="B237" s="194"/>
      <c r="D237" s="194"/>
      <c r="E237" s="195"/>
      <c r="F237" s="195"/>
      <c r="G237" s="195"/>
      <c r="H237" s="196"/>
      <c r="I237" s="196"/>
      <c r="J237" s="196"/>
      <c r="K237" s="196"/>
    </row>
    <row r="238" spans="1:11" ht="15.75" customHeight="1">
      <c r="A238" s="194"/>
      <c r="B238" s="194"/>
      <c r="D238" s="194"/>
      <c r="E238" s="195"/>
      <c r="F238" s="195"/>
      <c r="G238" s="195"/>
      <c r="H238" s="196"/>
      <c r="I238" s="196"/>
      <c r="J238" s="196"/>
      <c r="K238" s="196"/>
    </row>
    <row r="239" spans="1:11" ht="15.75" customHeight="1">
      <c r="A239" s="194"/>
      <c r="B239" s="194"/>
      <c r="D239" s="194"/>
      <c r="E239" s="195"/>
      <c r="F239" s="195"/>
      <c r="G239" s="195"/>
      <c r="H239" s="196"/>
      <c r="I239" s="196"/>
      <c r="J239" s="196"/>
      <c r="K239" s="196"/>
    </row>
    <row r="240" spans="1:11" ht="15.75" customHeight="1">
      <c r="A240" s="194"/>
      <c r="B240" s="194"/>
      <c r="D240" s="194"/>
      <c r="E240" s="195"/>
      <c r="F240" s="195"/>
      <c r="G240" s="195"/>
      <c r="H240" s="196"/>
      <c r="I240" s="196"/>
      <c r="J240" s="196"/>
      <c r="K240" s="196"/>
    </row>
    <row r="241" spans="1:11" ht="15.75" customHeight="1">
      <c r="A241" s="194"/>
      <c r="B241" s="194"/>
      <c r="D241" s="194"/>
      <c r="E241" s="195"/>
      <c r="F241" s="195"/>
      <c r="G241" s="195"/>
      <c r="H241" s="196"/>
      <c r="I241" s="196"/>
      <c r="J241" s="196"/>
      <c r="K241" s="196"/>
    </row>
    <row r="242" spans="1:11" ht="15.75" customHeight="1">
      <c r="A242" s="194"/>
      <c r="B242" s="194"/>
      <c r="D242" s="194"/>
      <c r="E242" s="195"/>
      <c r="F242" s="195"/>
      <c r="G242" s="195"/>
      <c r="H242" s="196"/>
      <c r="I242" s="196"/>
      <c r="J242" s="196"/>
      <c r="K242" s="196"/>
    </row>
    <row r="243" spans="1:11" ht="15.75" customHeight="1">
      <c r="A243" s="194"/>
      <c r="B243" s="194"/>
      <c r="D243" s="194"/>
      <c r="E243" s="195"/>
      <c r="F243" s="195"/>
      <c r="G243" s="195"/>
      <c r="H243" s="196"/>
      <c r="I243" s="196"/>
      <c r="J243" s="196"/>
      <c r="K243" s="196"/>
    </row>
    <row r="244" spans="1:11" ht="15.75" customHeight="1">
      <c r="A244" s="194"/>
      <c r="B244" s="194"/>
      <c r="D244" s="194"/>
      <c r="E244" s="195"/>
      <c r="F244" s="195"/>
      <c r="G244" s="195"/>
      <c r="H244" s="196"/>
      <c r="I244" s="196"/>
      <c r="J244" s="196"/>
      <c r="K244" s="196"/>
    </row>
    <row r="245" spans="1:11" ht="15.75" customHeight="1">
      <c r="A245" s="194"/>
      <c r="B245" s="194"/>
      <c r="D245" s="194"/>
      <c r="E245" s="195"/>
      <c r="F245" s="195"/>
      <c r="G245" s="195"/>
      <c r="H245" s="196"/>
      <c r="I245" s="196"/>
      <c r="J245" s="196"/>
      <c r="K245" s="196"/>
    </row>
    <row r="246" spans="1:11" ht="15.75" customHeight="1">
      <c r="A246" s="194"/>
      <c r="B246" s="194"/>
      <c r="D246" s="194"/>
      <c r="E246" s="195"/>
      <c r="F246" s="195"/>
      <c r="G246" s="195"/>
      <c r="H246" s="196"/>
      <c r="I246" s="196"/>
      <c r="J246" s="196"/>
      <c r="K246" s="196"/>
    </row>
    <row r="247" spans="1:11" ht="15.75" customHeight="1">
      <c r="A247" s="194"/>
      <c r="B247" s="194"/>
      <c r="D247" s="194"/>
      <c r="E247" s="195"/>
      <c r="F247" s="195"/>
      <c r="G247" s="195"/>
      <c r="H247" s="196"/>
      <c r="I247" s="196"/>
      <c r="J247" s="196"/>
      <c r="K247" s="196"/>
    </row>
    <row r="248" spans="1:11" ht="15.75" customHeight="1">
      <c r="A248" s="194"/>
      <c r="B248" s="194"/>
      <c r="D248" s="194"/>
      <c r="E248" s="195"/>
      <c r="F248" s="195"/>
      <c r="G248" s="195"/>
      <c r="H248" s="196"/>
      <c r="I248" s="196"/>
      <c r="J248" s="196"/>
      <c r="K248" s="196"/>
    </row>
    <row r="249" spans="1:11" ht="15.75" customHeight="1">
      <c r="A249" s="194"/>
      <c r="B249" s="194"/>
      <c r="D249" s="194"/>
      <c r="E249" s="195"/>
      <c r="F249" s="195"/>
      <c r="G249" s="195"/>
      <c r="H249" s="196"/>
      <c r="I249" s="196"/>
      <c r="J249" s="196"/>
      <c r="K249" s="196"/>
    </row>
    <row r="250" spans="1:11" ht="15.75" customHeight="1">
      <c r="A250" s="194"/>
      <c r="B250" s="194"/>
      <c r="D250" s="194"/>
      <c r="E250" s="195"/>
      <c r="F250" s="195"/>
      <c r="G250" s="195"/>
      <c r="H250" s="196"/>
      <c r="I250" s="196"/>
      <c r="J250" s="196"/>
      <c r="K250" s="196"/>
    </row>
    <row r="251" spans="1:11" ht="15.75" customHeight="1">
      <c r="A251" s="194"/>
      <c r="B251" s="194"/>
      <c r="D251" s="194"/>
      <c r="E251" s="195"/>
      <c r="F251" s="195"/>
      <c r="G251" s="195"/>
      <c r="H251" s="196"/>
      <c r="I251" s="196"/>
      <c r="J251" s="196"/>
      <c r="K251" s="196"/>
    </row>
    <row r="252" spans="1:11" ht="15.75" customHeight="1">
      <c r="A252" s="194"/>
      <c r="B252" s="194"/>
      <c r="D252" s="194"/>
      <c r="E252" s="195"/>
      <c r="F252" s="195"/>
      <c r="G252" s="195"/>
      <c r="H252" s="196"/>
      <c r="I252" s="196"/>
      <c r="J252" s="196"/>
      <c r="K252" s="196"/>
    </row>
    <row r="253" spans="1:11" ht="15.75" customHeight="1">
      <c r="A253" s="194"/>
      <c r="B253" s="194"/>
      <c r="D253" s="194"/>
      <c r="E253" s="195"/>
      <c r="F253" s="195"/>
      <c r="G253" s="195"/>
      <c r="H253" s="196"/>
      <c r="I253" s="196"/>
      <c r="J253" s="196"/>
      <c r="K253" s="196"/>
    </row>
    <row r="254" spans="1:11" ht="15.75" customHeight="1">
      <c r="A254" s="194"/>
      <c r="B254" s="194"/>
      <c r="D254" s="194"/>
      <c r="E254" s="195"/>
      <c r="F254" s="195"/>
      <c r="G254" s="195"/>
      <c r="H254" s="196"/>
      <c r="I254" s="196"/>
      <c r="J254" s="196"/>
      <c r="K254" s="196"/>
    </row>
    <row r="255" spans="1:11" ht="15.75" customHeight="1">
      <c r="A255" s="194"/>
      <c r="B255" s="194"/>
      <c r="D255" s="194"/>
      <c r="E255" s="195"/>
      <c r="F255" s="195"/>
      <c r="G255" s="195"/>
      <c r="H255" s="196"/>
      <c r="I255" s="196"/>
      <c r="J255" s="196"/>
      <c r="K255" s="196"/>
    </row>
    <row r="256" spans="1:11" ht="15.75" customHeight="1">
      <c r="A256" s="194"/>
      <c r="B256" s="194"/>
      <c r="D256" s="194"/>
      <c r="E256" s="195"/>
      <c r="F256" s="195"/>
      <c r="G256" s="195"/>
      <c r="H256" s="196"/>
      <c r="I256" s="196"/>
      <c r="J256" s="196"/>
      <c r="K256" s="196"/>
    </row>
    <row r="257" spans="1:11" ht="15.75" customHeight="1">
      <c r="A257" s="194"/>
      <c r="B257" s="194"/>
      <c r="D257" s="194"/>
      <c r="E257" s="195"/>
      <c r="F257" s="195"/>
      <c r="G257" s="195"/>
      <c r="H257" s="196"/>
      <c r="I257" s="196"/>
      <c r="J257" s="196"/>
      <c r="K257" s="196"/>
    </row>
    <row r="258" spans="1:11" ht="15.75" customHeight="1">
      <c r="A258" s="194"/>
      <c r="B258" s="194"/>
      <c r="D258" s="194"/>
      <c r="E258" s="195"/>
      <c r="F258" s="195"/>
      <c r="G258" s="195"/>
      <c r="H258" s="196"/>
      <c r="I258" s="196"/>
      <c r="J258" s="196"/>
      <c r="K258" s="196"/>
    </row>
    <row r="259" spans="1:11" ht="15.75" customHeight="1">
      <c r="A259" s="194"/>
      <c r="B259" s="194"/>
      <c r="D259" s="194"/>
      <c r="E259" s="195"/>
      <c r="F259" s="195"/>
      <c r="G259" s="195"/>
      <c r="H259" s="196"/>
      <c r="I259" s="196"/>
      <c r="J259" s="196"/>
      <c r="K259" s="196"/>
    </row>
    <row r="260" spans="1:11" ht="15.75" customHeight="1">
      <c r="A260" s="194"/>
      <c r="B260" s="194"/>
      <c r="D260" s="194"/>
      <c r="E260" s="195"/>
      <c r="F260" s="195"/>
      <c r="G260" s="195"/>
      <c r="H260" s="196"/>
      <c r="I260" s="196"/>
      <c r="J260" s="196"/>
      <c r="K260" s="196"/>
    </row>
    <row r="261" spans="1:11" ht="15.75" customHeight="1">
      <c r="A261" s="194"/>
      <c r="B261" s="194"/>
      <c r="D261" s="194"/>
      <c r="E261" s="195"/>
      <c r="F261" s="195"/>
      <c r="G261" s="195"/>
      <c r="H261" s="196"/>
      <c r="I261" s="196"/>
      <c r="J261" s="196"/>
      <c r="K261" s="196"/>
    </row>
    <row r="262" spans="1:11" ht="15.75" customHeight="1">
      <c r="A262" s="194"/>
      <c r="B262" s="194"/>
      <c r="D262" s="194"/>
      <c r="E262" s="195"/>
      <c r="F262" s="195"/>
      <c r="G262" s="195"/>
      <c r="H262" s="196"/>
      <c r="I262" s="196"/>
      <c r="J262" s="196"/>
      <c r="K262" s="196"/>
    </row>
    <row r="263" spans="1:11" ht="15.75" customHeight="1">
      <c r="A263" s="194"/>
      <c r="B263" s="194"/>
      <c r="D263" s="194"/>
      <c r="E263" s="195"/>
      <c r="F263" s="195"/>
      <c r="G263" s="195"/>
      <c r="H263" s="196"/>
      <c r="I263" s="196"/>
      <c r="J263" s="196"/>
      <c r="K263" s="196"/>
    </row>
    <row r="264" spans="1:11" ht="15.75" customHeight="1">
      <c r="A264" s="194"/>
      <c r="B264" s="194"/>
      <c r="D264" s="194"/>
      <c r="E264" s="195"/>
      <c r="F264" s="195"/>
      <c r="G264" s="195"/>
      <c r="H264" s="196"/>
      <c r="I264" s="196"/>
      <c r="J264" s="196"/>
      <c r="K264" s="196"/>
    </row>
    <row r="265" spans="1:11" ht="15.75" customHeight="1">
      <c r="A265" s="194"/>
      <c r="B265" s="194"/>
      <c r="D265" s="194"/>
      <c r="E265" s="195"/>
      <c r="F265" s="195"/>
      <c r="G265" s="195"/>
      <c r="H265" s="196"/>
      <c r="I265" s="196"/>
      <c r="J265" s="196"/>
      <c r="K265" s="196"/>
    </row>
    <row r="266" spans="1:11" ht="15.75" customHeight="1">
      <c r="A266" s="194"/>
      <c r="B266" s="194"/>
      <c r="D266" s="194"/>
      <c r="E266" s="195"/>
      <c r="F266" s="195"/>
      <c r="G266" s="195"/>
      <c r="H266" s="196"/>
      <c r="I266" s="196"/>
      <c r="J266" s="196"/>
      <c r="K266" s="196"/>
    </row>
    <row r="267" spans="1:11" ht="15.75" customHeight="1">
      <c r="A267" s="194"/>
      <c r="B267" s="194"/>
      <c r="D267" s="194"/>
      <c r="E267" s="195"/>
      <c r="F267" s="195"/>
      <c r="G267" s="195"/>
      <c r="H267" s="196"/>
      <c r="I267" s="196"/>
      <c r="J267" s="196"/>
      <c r="K267" s="196"/>
    </row>
    <row r="268" spans="1:11" ht="15.75" customHeight="1">
      <c r="A268" s="194"/>
      <c r="B268" s="194"/>
      <c r="D268" s="194"/>
      <c r="E268" s="195"/>
      <c r="F268" s="195"/>
      <c r="G268" s="195"/>
      <c r="H268" s="196"/>
      <c r="I268" s="196"/>
      <c r="J268" s="196"/>
      <c r="K268" s="196"/>
    </row>
    <row r="269" spans="1:11" ht="15.75" customHeight="1">
      <c r="A269" s="194"/>
      <c r="B269" s="194"/>
      <c r="D269" s="194"/>
      <c r="E269" s="195"/>
      <c r="F269" s="195"/>
      <c r="G269" s="195"/>
      <c r="H269" s="196"/>
      <c r="I269" s="196"/>
      <c r="J269" s="196"/>
      <c r="K269" s="196"/>
    </row>
    <row r="270" spans="1:11" ht="15.75" customHeight="1">
      <c r="A270" s="194"/>
      <c r="B270" s="194"/>
      <c r="D270" s="194"/>
      <c r="E270" s="195"/>
      <c r="F270" s="195"/>
      <c r="G270" s="195"/>
      <c r="H270" s="196"/>
      <c r="I270" s="196"/>
      <c r="J270" s="196"/>
      <c r="K270" s="196"/>
    </row>
    <row r="271" spans="1:11" ht="15.75" customHeight="1">
      <c r="A271" s="194"/>
      <c r="B271" s="194"/>
      <c r="D271" s="194"/>
      <c r="E271" s="195"/>
      <c r="F271" s="195"/>
      <c r="G271" s="195"/>
      <c r="H271" s="196"/>
      <c r="I271" s="196"/>
      <c r="J271" s="196"/>
      <c r="K271" s="196"/>
    </row>
    <row r="272" spans="1:11" ht="15.75" customHeight="1">
      <c r="A272" s="194"/>
      <c r="B272" s="194"/>
      <c r="D272" s="194"/>
      <c r="E272" s="195"/>
      <c r="F272" s="195"/>
      <c r="G272" s="195"/>
      <c r="H272" s="196"/>
      <c r="I272" s="196"/>
      <c r="J272" s="196"/>
      <c r="K272" s="196"/>
    </row>
    <row r="273" spans="1:11" ht="15.75" customHeight="1">
      <c r="A273" s="194"/>
      <c r="B273" s="194"/>
      <c r="D273" s="194"/>
      <c r="E273" s="195"/>
      <c r="F273" s="195"/>
      <c r="G273" s="195"/>
      <c r="H273" s="196"/>
      <c r="I273" s="196"/>
      <c r="J273" s="196"/>
      <c r="K273" s="196"/>
    </row>
    <row r="274" spans="1:11" ht="15.75" customHeight="1">
      <c r="A274" s="194"/>
      <c r="B274" s="194"/>
      <c r="D274" s="194"/>
      <c r="E274" s="195"/>
      <c r="F274" s="195"/>
      <c r="G274" s="195"/>
      <c r="H274" s="196"/>
      <c r="I274" s="196"/>
      <c r="J274" s="196"/>
      <c r="K274" s="196"/>
    </row>
    <row r="275" spans="1:11" ht="15.75" customHeight="1">
      <c r="A275" s="194"/>
      <c r="B275" s="194"/>
      <c r="D275" s="194"/>
      <c r="E275" s="195"/>
      <c r="F275" s="195"/>
      <c r="G275" s="195"/>
      <c r="H275" s="196"/>
      <c r="I275" s="196"/>
      <c r="J275" s="196"/>
      <c r="K275" s="196"/>
    </row>
    <row r="276" spans="1:11" ht="15.75" customHeight="1">
      <c r="A276" s="194"/>
      <c r="B276" s="194"/>
      <c r="D276" s="194"/>
      <c r="E276" s="195"/>
      <c r="F276" s="195"/>
      <c r="G276" s="195"/>
      <c r="H276" s="196"/>
      <c r="I276" s="196"/>
      <c r="J276" s="196"/>
      <c r="K276" s="196"/>
    </row>
    <row r="277" spans="1:11" ht="15.75" customHeight="1">
      <c r="A277" s="194"/>
      <c r="B277" s="194"/>
      <c r="D277" s="194"/>
      <c r="E277" s="195"/>
      <c r="F277" s="195"/>
      <c r="G277" s="195"/>
      <c r="H277" s="196"/>
      <c r="I277" s="196"/>
      <c r="J277" s="196"/>
      <c r="K277" s="196"/>
    </row>
    <row r="278" spans="1:11" ht="15.75" customHeight="1">
      <c r="A278" s="194"/>
      <c r="B278" s="194"/>
      <c r="D278" s="194"/>
      <c r="E278" s="195"/>
      <c r="F278" s="195"/>
      <c r="G278" s="195"/>
      <c r="H278" s="196"/>
      <c r="I278" s="196"/>
      <c r="J278" s="196"/>
      <c r="K278" s="196"/>
    </row>
    <row r="279" spans="1:11" ht="15.75" customHeight="1">
      <c r="A279" s="194"/>
      <c r="B279" s="194"/>
      <c r="D279" s="194"/>
      <c r="E279" s="195"/>
      <c r="F279" s="195"/>
      <c r="G279" s="195"/>
      <c r="H279" s="196"/>
      <c r="I279" s="196"/>
      <c r="J279" s="196"/>
      <c r="K279" s="196"/>
    </row>
    <row r="280" spans="1:11" ht="15.75" customHeight="1">
      <c r="A280" s="194"/>
      <c r="B280" s="194"/>
      <c r="D280" s="194"/>
      <c r="E280" s="195"/>
      <c r="F280" s="195"/>
      <c r="G280" s="195"/>
      <c r="H280" s="196"/>
      <c r="I280" s="196"/>
      <c r="J280" s="196"/>
      <c r="K280" s="196"/>
    </row>
    <row r="281" spans="1:11" ht="15.75" customHeight="1">
      <c r="A281" s="194"/>
      <c r="B281" s="194"/>
      <c r="D281" s="194"/>
      <c r="E281" s="195"/>
      <c r="F281" s="195"/>
      <c r="G281" s="195"/>
      <c r="H281" s="196"/>
      <c r="I281" s="196"/>
      <c r="J281" s="196"/>
      <c r="K281" s="196"/>
    </row>
    <row r="282" spans="1:11" ht="15.75" customHeight="1">
      <c r="A282" s="194"/>
      <c r="B282" s="194"/>
      <c r="D282" s="194"/>
      <c r="E282" s="195"/>
      <c r="F282" s="195"/>
      <c r="G282" s="195"/>
      <c r="H282" s="196"/>
      <c r="I282" s="196"/>
      <c r="J282" s="196"/>
      <c r="K282" s="196"/>
    </row>
    <row r="283" spans="1:11" ht="15.75" customHeight="1">
      <c r="A283" s="194"/>
      <c r="B283" s="194"/>
      <c r="D283" s="194"/>
      <c r="E283" s="195"/>
      <c r="F283" s="195"/>
      <c r="G283" s="195"/>
      <c r="H283" s="196"/>
      <c r="I283" s="196"/>
      <c r="J283" s="196"/>
      <c r="K283" s="196"/>
    </row>
    <row r="284" spans="1:11" ht="15.75" customHeight="1">
      <c r="A284" s="194"/>
      <c r="B284" s="194"/>
      <c r="D284" s="194"/>
      <c r="E284" s="195"/>
      <c r="F284" s="195"/>
      <c r="G284" s="195"/>
      <c r="H284" s="196"/>
      <c r="I284" s="196"/>
      <c r="J284" s="196"/>
      <c r="K284" s="196"/>
    </row>
    <row r="285" spans="1:11" ht="15.75" customHeight="1">
      <c r="A285" s="194"/>
      <c r="B285" s="194"/>
      <c r="D285" s="194"/>
      <c r="E285" s="195"/>
      <c r="F285" s="195"/>
      <c r="G285" s="195"/>
      <c r="H285" s="196"/>
      <c r="I285" s="196"/>
      <c r="J285" s="196"/>
      <c r="K285" s="196"/>
    </row>
    <row r="286" spans="1:11" ht="15.75" customHeight="1">
      <c r="A286" s="194"/>
      <c r="B286" s="194"/>
      <c r="D286" s="194"/>
      <c r="E286" s="195"/>
      <c r="F286" s="195"/>
      <c r="G286" s="195"/>
      <c r="H286" s="196"/>
      <c r="I286" s="196"/>
      <c r="J286" s="196"/>
      <c r="K286" s="196"/>
    </row>
    <row r="287" spans="1:11" ht="15.75" customHeight="1">
      <c r="A287" s="194"/>
      <c r="B287" s="194"/>
      <c r="D287" s="194"/>
      <c r="E287" s="195"/>
      <c r="F287" s="195"/>
      <c r="G287" s="195"/>
      <c r="H287" s="196"/>
      <c r="I287" s="196"/>
      <c r="J287" s="196"/>
      <c r="K287" s="196"/>
    </row>
    <row r="288" spans="1:11" ht="15.75" customHeight="1">
      <c r="A288" s="194"/>
      <c r="B288" s="194"/>
      <c r="D288" s="194"/>
      <c r="E288" s="195"/>
      <c r="F288" s="195"/>
      <c r="G288" s="195"/>
      <c r="H288" s="196"/>
      <c r="I288" s="196"/>
      <c r="J288" s="196"/>
      <c r="K288" s="196"/>
    </row>
    <row r="289" spans="1:11" ht="15.75" customHeight="1">
      <c r="A289" s="194"/>
      <c r="B289" s="194"/>
      <c r="D289" s="194"/>
      <c r="E289" s="195"/>
      <c r="F289" s="195"/>
      <c r="G289" s="195"/>
      <c r="H289" s="196"/>
      <c r="I289" s="196"/>
      <c r="J289" s="196"/>
      <c r="K289" s="196"/>
    </row>
    <row r="290" spans="1:11" ht="15.75" customHeight="1">
      <c r="A290" s="194"/>
      <c r="B290" s="194"/>
      <c r="D290" s="194"/>
      <c r="E290" s="195"/>
      <c r="F290" s="195"/>
      <c r="G290" s="195"/>
      <c r="H290" s="196"/>
      <c r="I290" s="196"/>
      <c r="J290" s="196"/>
      <c r="K290" s="196"/>
    </row>
    <row r="291" spans="1:11" ht="15.75" customHeight="1">
      <c r="A291" s="194"/>
      <c r="B291" s="194"/>
      <c r="D291" s="194"/>
      <c r="E291" s="195"/>
      <c r="F291" s="195"/>
      <c r="G291" s="195"/>
      <c r="H291" s="196"/>
      <c r="I291" s="196"/>
      <c r="J291" s="196"/>
      <c r="K291" s="196"/>
    </row>
    <row r="292" spans="1:11" ht="15.75" customHeight="1">
      <c r="A292" s="194"/>
      <c r="B292" s="194"/>
      <c r="D292" s="194"/>
      <c r="E292" s="195"/>
      <c r="F292" s="195"/>
      <c r="G292" s="195"/>
      <c r="H292" s="196"/>
      <c r="I292" s="196"/>
      <c r="J292" s="196"/>
      <c r="K292" s="196"/>
    </row>
    <row r="293" spans="1:11" ht="15.75" customHeight="1">
      <c r="A293" s="194"/>
      <c r="B293" s="194"/>
      <c r="D293" s="194"/>
      <c r="E293" s="195"/>
      <c r="F293" s="195"/>
      <c r="G293" s="195"/>
      <c r="H293" s="196"/>
      <c r="I293" s="196"/>
      <c r="J293" s="196"/>
      <c r="K293" s="196"/>
    </row>
    <row r="294" spans="1:11" ht="15.75" customHeight="1">
      <c r="A294" s="194"/>
      <c r="B294" s="194"/>
      <c r="D294" s="194"/>
      <c r="E294" s="195"/>
      <c r="F294" s="195"/>
      <c r="G294" s="195"/>
      <c r="H294" s="196"/>
      <c r="I294" s="196"/>
      <c r="J294" s="196"/>
      <c r="K294" s="196"/>
    </row>
    <row r="295" spans="1:11" ht="15.75" customHeight="1">
      <c r="A295" s="194"/>
      <c r="B295" s="194"/>
      <c r="D295" s="194"/>
      <c r="E295" s="195"/>
      <c r="F295" s="195"/>
      <c r="G295" s="195"/>
      <c r="H295" s="196"/>
      <c r="I295" s="196"/>
      <c r="J295" s="196"/>
      <c r="K295" s="196"/>
    </row>
    <row r="296" spans="1:11" ht="15.75" customHeight="1">
      <c r="A296" s="194"/>
      <c r="B296" s="194"/>
      <c r="D296" s="194"/>
      <c r="E296" s="195"/>
      <c r="F296" s="195"/>
      <c r="G296" s="195"/>
      <c r="H296" s="196"/>
      <c r="I296" s="196"/>
      <c r="J296" s="196"/>
      <c r="K296" s="196"/>
    </row>
    <row r="297" spans="1:11" ht="15.75" customHeight="1">
      <c r="A297" s="194"/>
      <c r="B297" s="194"/>
      <c r="D297" s="194"/>
      <c r="E297" s="195"/>
      <c r="F297" s="195"/>
      <c r="G297" s="195"/>
      <c r="H297" s="196"/>
      <c r="I297" s="196"/>
      <c r="J297" s="196"/>
      <c r="K297" s="196"/>
    </row>
    <row r="298" spans="1:11" ht="15.75" customHeight="1">
      <c r="A298" s="194"/>
      <c r="B298" s="194"/>
      <c r="D298" s="194"/>
      <c r="E298" s="195"/>
      <c r="F298" s="195"/>
      <c r="G298" s="195"/>
      <c r="H298" s="196"/>
      <c r="I298" s="196"/>
      <c r="J298" s="196"/>
      <c r="K298" s="196"/>
    </row>
    <row r="299" spans="1:11" ht="15.75" customHeight="1">
      <c r="A299" s="194"/>
      <c r="B299" s="194"/>
      <c r="D299" s="194"/>
      <c r="E299" s="195"/>
      <c r="F299" s="195"/>
      <c r="G299" s="195"/>
      <c r="H299" s="196"/>
      <c r="I299" s="196"/>
      <c r="J299" s="196"/>
      <c r="K299" s="196"/>
    </row>
    <row r="300" spans="1:11" ht="15.75" customHeight="1">
      <c r="A300" s="194"/>
      <c r="B300" s="194"/>
      <c r="D300" s="194"/>
      <c r="E300" s="195"/>
      <c r="F300" s="195"/>
      <c r="G300" s="195"/>
      <c r="H300" s="196"/>
      <c r="I300" s="196"/>
      <c r="J300" s="196"/>
      <c r="K300" s="196"/>
    </row>
    <row r="301" spans="1:11" ht="15.75" customHeight="1">
      <c r="A301" s="194"/>
      <c r="B301" s="194"/>
      <c r="D301" s="194"/>
      <c r="E301" s="195"/>
      <c r="F301" s="195"/>
      <c r="G301" s="195"/>
      <c r="H301" s="196"/>
      <c r="I301" s="196"/>
      <c r="J301" s="196"/>
      <c r="K301" s="196"/>
    </row>
    <row r="302" spans="1:11" ht="15.75" customHeight="1">
      <c r="A302" s="194"/>
      <c r="B302" s="194"/>
      <c r="D302" s="194"/>
      <c r="E302" s="195"/>
      <c r="F302" s="195"/>
      <c r="G302" s="195"/>
      <c r="H302" s="196"/>
      <c r="I302" s="196"/>
      <c r="J302" s="196"/>
      <c r="K302" s="196"/>
    </row>
    <row r="303" spans="1:11" ht="15.75" customHeight="1">
      <c r="A303" s="194"/>
      <c r="B303" s="194"/>
      <c r="D303" s="194"/>
      <c r="E303" s="195"/>
      <c r="F303" s="195"/>
      <c r="G303" s="195"/>
      <c r="H303" s="196"/>
      <c r="I303" s="196"/>
      <c r="J303" s="196"/>
      <c r="K303" s="196"/>
    </row>
    <row r="304" spans="1:11" ht="15.75" customHeight="1">
      <c r="A304" s="194"/>
      <c r="B304" s="194"/>
      <c r="D304" s="194"/>
      <c r="E304" s="195"/>
      <c r="F304" s="195"/>
      <c r="G304" s="195"/>
      <c r="H304" s="196"/>
      <c r="I304" s="196"/>
      <c r="J304" s="196"/>
      <c r="K304" s="196"/>
    </row>
    <row r="305" spans="1:11" ht="15.75" customHeight="1">
      <c r="A305" s="194"/>
      <c r="B305" s="194"/>
      <c r="D305" s="194"/>
      <c r="E305" s="195"/>
      <c r="F305" s="195"/>
      <c r="G305" s="195"/>
      <c r="H305" s="196"/>
      <c r="I305" s="196"/>
      <c r="J305" s="196"/>
      <c r="K305" s="196"/>
    </row>
    <row r="306" spans="1:11" ht="15.75" customHeight="1">
      <c r="A306" s="194"/>
      <c r="B306" s="194"/>
      <c r="D306" s="194"/>
      <c r="E306" s="195"/>
      <c r="F306" s="195"/>
      <c r="G306" s="195"/>
      <c r="H306" s="196"/>
      <c r="I306" s="196"/>
      <c r="J306" s="196"/>
      <c r="K306" s="196"/>
    </row>
    <row r="307" spans="1:11" ht="15.75" customHeight="1">
      <c r="A307" s="194"/>
      <c r="B307" s="194"/>
      <c r="D307" s="194"/>
      <c r="E307" s="195"/>
      <c r="F307" s="195"/>
      <c r="G307" s="195"/>
      <c r="H307" s="196"/>
      <c r="I307" s="196"/>
      <c r="J307" s="196"/>
      <c r="K307" s="196"/>
    </row>
    <row r="308" spans="1:11" ht="15.75" customHeight="1">
      <c r="A308" s="194"/>
      <c r="B308" s="194"/>
      <c r="D308" s="194"/>
      <c r="E308" s="195"/>
      <c r="F308" s="195"/>
      <c r="G308" s="195"/>
      <c r="H308" s="196"/>
      <c r="I308" s="196"/>
      <c r="J308" s="196"/>
      <c r="K308" s="196"/>
    </row>
    <row r="309" spans="1:11" ht="15.75" customHeight="1">
      <c r="A309" s="194"/>
      <c r="B309" s="194"/>
      <c r="D309" s="194"/>
      <c r="E309" s="195"/>
      <c r="F309" s="195"/>
      <c r="G309" s="195"/>
      <c r="H309" s="196"/>
      <c r="I309" s="196"/>
      <c r="J309" s="196"/>
      <c r="K309" s="196"/>
    </row>
    <row r="310" spans="1:11" ht="15.75" customHeight="1">
      <c r="A310" s="194"/>
      <c r="B310" s="194"/>
      <c r="D310" s="194"/>
      <c r="E310" s="195"/>
      <c r="F310" s="195"/>
      <c r="G310" s="195"/>
      <c r="H310" s="196"/>
      <c r="I310" s="196"/>
      <c r="J310" s="196"/>
      <c r="K310" s="196"/>
    </row>
    <row r="311" spans="1:11" ht="15.75" customHeight="1">
      <c r="A311" s="194"/>
      <c r="B311" s="194"/>
      <c r="D311" s="194"/>
      <c r="E311" s="195"/>
      <c r="F311" s="195"/>
      <c r="G311" s="195"/>
      <c r="H311" s="196"/>
      <c r="I311" s="196"/>
      <c r="J311" s="196"/>
      <c r="K311" s="196"/>
    </row>
    <row r="312" spans="1:11" ht="15.75" customHeight="1">
      <c r="A312" s="194"/>
      <c r="B312" s="194"/>
      <c r="D312" s="194"/>
      <c r="E312" s="195"/>
      <c r="F312" s="195"/>
      <c r="G312" s="195"/>
      <c r="H312" s="196"/>
      <c r="I312" s="196"/>
      <c r="J312" s="196"/>
      <c r="K312" s="196"/>
    </row>
    <row r="313" spans="1:11" ht="15.75" customHeight="1">
      <c r="A313" s="194"/>
      <c r="B313" s="194"/>
      <c r="D313" s="194"/>
      <c r="E313" s="195"/>
      <c r="F313" s="195"/>
      <c r="G313" s="195"/>
      <c r="H313" s="196"/>
      <c r="I313" s="196"/>
      <c r="J313" s="196"/>
      <c r="K313" s="196"/>
    </row>
    <row r="314" spans="1:11" ht="15.75" customHeight="1">
      <c r="A314" s="194"/>
      <c r="B314" s="194"/>
      <c r="D314" s="194"/>
      <c r="E314" s="195"/>
      <c r="F314" s="195"/>
      <c r="G314" s="195"/>
      <c r="H314" s="196"/>
      <c r="I314" s="196"/>
      <c r="J314" s="196"/>
      <c r="K314" s="196"/>
    </row>
    <row r="315" spans="1:11" ht="15.75" customHeight="1">
      <c r="A315" s="194"/>
      <c r="B315" s="194"/>
      <c r="D315" s="194"/>
      <c r="E315" s="195"/>
      <c r="F315" s="195"/>
      <c r="G315" s="195"/>
      <c r="H315" s="196"/>
      <c r="I315" s="196"/>
      <c r="J315" s="196"/>
      <c r="K315" s="196"/>
    </row>
    <row r="316" spans="1:11" ht="15.75" customHeight="1">
      <c r="A316" s="194"/>
      <c r="B316" s="194"/>
      <c r="D316" s="194"/>
      <c r="E316" s="195"/>
      <c r="F316" s="195"/>
      <c r="G316" s="195"/>
      <c r="H316" s="196"/>
      <c r="I316" s="196"/>
      <c r="J316" s="196"/>
      <c r="K316" s="196"/>
    </row>
    <row r="317" spans="1:11" ht="15.75" customHeight="1">
      <c r="A317" s="194"/>
      <c r="B317" s="194"/>
      <c r="D317" s="194"/>
      <c r="E317" s="195"/>
      <c r="F317" s="195"/>
      <c r="G317" s="195"/>
      <c r="H317" s="196"/>
      <c r="I317" s="196"/>
      <c r="J317" s="196"/>
      <c r="K317" s="196"/>
    </row>
    <row r="318" spans="1:11" ht="15.75" customHeight="1">
      <c r="A318" s="194"/>
      <c r="B318" s="194"/>
      <c r="D318" s="194"/>
      <c r="E318" s="195"/>
      <c r="F318" s="195"/>
      <c r="G318" s="195"/>
      <c r="H318" s="196"/>
      <c r="I318" s="196"/>
      <c r="J318" s="196"/>
      <c r="K318" s="196"/>
    </row>
    <row r="319" spans="1:11" ht="15.75" customHeight="1">
      <c r="A319" s="194"/>
      <c r="B319" s="194"/>
      <c r="D319" s="194"/>
      <c r="E319" s="195"/>
      <c r="F319" s="195"/>
      <c r="G319" s="195"/>
      <c r="H319" s="196"/>
      <c r="I319" s="196"/>
      <c r="J319" s="196"/>
      <c r="K319" s="196"/>
    </row>
    <row r="320" spans="1:11" ht="15.75" customHeight="1">
      <c r="A320" s="194"/>
      <c r="B320" s="194"/>
      <c r="D320" s="194"/>
      <c r="E320" s="195"/>
      <c r="F320" s="195"/>
      <c r="G320" s="195"/>
      <c r="H320" s="196"/>
      <c r="I320" s="196"/>
      <c r="J320" s="196"/>
      <c r="K320" s="196"/>
    </row>
    <row r="321" spans="1:11" ht="15.75" customHeight="1">
      <c r="A321" s="194"/>
      <c r="B321" s="194"/>
      <c r="D321" s="194"/>
      <c r="E321" s="195"/>
      <c r="F321" s="195"/>
      <c r="G321" s="195"/>
      <c r="H321" s="196"/>
      <c r="I321" s="196"/>
      <c r="J321" s="196"/>
      <c r="K321" s="196"/>
    </row>
    <row r="322" spans="1:11" ht="15.75" customHeight="1">
      <c r="A322" s="194"/>
      <c r="B322" s="194"/>
      <c r="D322" s="194"/>
      <c r="E322" s="195"/>
      <c r="F322" s="195"/>
      <c r="G322" s="195"/>
      <c r="H322" s="196"/>
      <c r="I322" s="196"/>
      <c r="J322" s="196"/>
      <c r="K322" s="196"/>
    </row>
    <row r="323" spans="1:11" ht="15.75" customHeight="1">
      <c r="A323" s="194"/>
      <c r="B323" s="194"/>
      <c r="D323" s="194"/>
      <c r="E323" s="195"/>
      <c r="F323" s="195"/>
      <c r="G323" s="195"/>
      <c r="H323" s="196"/>
      <c r="I323" s="196"/>
      <c r="J323" s="196"/>
      <c r="K323" s="196"/>
    </row>
    <row r="324" spans="1:11" ht="15.75" customHeight="1">
      <c r="A324" s="194"/>
      <c r="B324" s="194"/>
      <c r="D324" s="194"/>
      <c r="E324" s="195"/>
      <c r="F324" s="195"/>
      <c r="G324" s="195"/>
      <c r="H324" s="196"/>
      <c r="I324" s="196"/>
      <c r="J324" s="196"/>
      <c r="K324" s="196"/>
    </row>
    <row r="325" spans="1:11" ht="15.75" customHeight="1">
      <c r="A325" s="194"/>
      <c r="B325" s="194"/>
      <c r="D325" s="194"/>
      <c r="E325" s="195"/>
      <c r="F325" s="195"/>
      <c r="G325" s="195"/>
      <c r="H325" s="196"/>
      <c r="I325" s="196"/>
      <c r="J325" s="196"/>
      <c r="K325" s="196"/>
    </row>
    <row r="326" spans="1:11" ht="15.75" customHeight="1">
      <c r="A326" s="194"/>
      <c r="B326" s="194"/>
      <c r="D326" s="194"/>
      <c r="E326" s="195"/>
      <c r="F326" s="195"/>
      <c r="G326" s="195"/>
      <c r="H326" s="196"/>
      <c r="I326" s="196"/>
      <c r="J326" s="196"/>
      <c r="K326" s="196"/>
    </row>
    <row r="327" spans="1:11" ht="15.75" customHeight="1">
      <c r="A327" s="194"/>
      <c r="B327" s="194"/>
      <c r="D327" s="194"/>
      <c r="E327" s="195"/>
      <c r="F327" s="195"/>
      <c r="G327" s="195"/>
      <c r="H327" s="196"/>
      <c r="I327" s="196"/>
      <c r="J327" s="196"/>
      <c r="K327" s="196"/>
    </row>
    <row r="328" spans="1:11" ht="15.75" customHeight="1">
      <c r="A328" s="194"/>
      <c r="B328" s="194"/>
      <c r="D328" s="194"/>
      <c r="E328" s="195"/>
      <c r="F328" s="195"/>
      <c r="G328" s="195"/>
      <c r="H328" s="196"/>
      <c r="I328" s="196"/>
      <c r="J328" s="196"/>
      <c r="K328" s="196"/>
    </row>
    <row r="329" spans="1:11" ht="15.75" customHeight="1">
      <c r="A329" s="194"/>
      <c r="B329" s="194"/>
      <c r="D329" s="194"/>
      <c r="E329" s="195"/>
      <c r="F329" s="195"/>
      <c r="G329" s="195"/>
      <c r="H329" s="196"/>
      <c r="I329" s="196"/>
      <c r="J329" s="196"/>
      <c r="K329" s="196"/>
    </row>
    <row r="330" spans="1:11" ht="15.75" customHeight="1">
      <c r="A330" s="194"/>
      <c r="B330" s="194"/>
      <c r="D330" s="194"/>
      <c r="E330" s="195"/>
      <c r="F330" s="195"/>
      <c r="G330" s="195"/>
      <c r="H330" s="196"/>
      <c r="I330" s="196"/>
      <c r="J330" s="196"/>
      <c r="K330" s="196"/>
    </row>
    <row r="331" spans="1:11" ht="15.75" customHeight="1">
      <c r="A331" s="194"/>
      <c r="B331" s="194"/>
      <c r="D331" s="194"/>
      <c r="E331" s="195"/>
      <c r="F331" s="195"/>
      <c r="G331" s="195"/>
      <c r="H331" s="196"/>
      <c r="I331" s="196"/>
      <c r="J331" s="196"/>
      <c r="K331" s="196"/>
    </row>
    <row r="332" spans="1:11" ht="15.75" customHeight="1">
      <c r="A332" s="194"/>
      <c r="B332" s="194"/>
      <c r="D332" s="194"/>
      <c r="E332" s="195"/>
      <c r="F332" s="195"/>
      <c r="G332" s="195"/>
      <c r="H332" s="196"/>
      <c r="I332" s="196"/>
      <c r="J332" s="196"/>
      <c r="K332" s="196"/>
    </row>
    <row r="333" spans="1:11" ht="15.75" customHeight="1">
      <c r="A333" s="194"/>
      <c r="B333" s="194"/>
      <c r="D333" s="194"/>
      <c r="E333" s="195"/>
      <c r="F333" s="195"/>
      <c r="G333" s="195"/>
      <c r="H333" s="196"/>
      <c r="I333" s="196"/>
      <c r="J333" s="196"/>
      <c r="K333" s="196"/>
    </row>
    <row r="334" spans="1:11" ht="15.75" customHeight="1">
      <c r="A334" s="194"/>
      <c r="B334" s="194"/>
      <c r="D334" s="194"/>
      <c r="E334" s="195"/>
      <c r="F334" s="195"/>
      <c r="G334" s="195"/>
      <c r="H334" s="196"/>
      <c r="I334" s="196"/>
      <c r="J334" s="196"/>
      <c r="K334" s="196"/>
    </row>
    <row r="335" spans="1:11" ht="15.75" customHeight="1">
      <c r="A335" s="194"/>
      <c r="B335" s="194"/>
      <c r="D335" s="194"/>
      <c r="E335" s="195"/>
      <c r="F335" s="195"/>
      <c r="G335" s="195"/>
      <c r="H335" s="196"/>
      <c r="I335" s="196"/>
      <c r="J335" s="196"/>
      <c r="K335" s="196"/>
    </row>
    <row r="336" spans="1:11" ht="15.75" customHeight="1">
      <c r="A336" s="194"/>
      <c r="B336" s="194"/>
      <c r="D336" s="194"/>
      <c r="E336" s="195"/>
      <c r="F336" s="195"/>
      <c r="G336" s="195"/>
      <c r="H336" s="196"/>
      <c r="I336" s="196"/>
      <c r="J336" s="196"/>
      <c r="K336" s="196"/>
    </row>
    <row r="337" spans="1:11" ht="15.75" customHeight="1">
      <c r="A337" s="194"/>
      <c r="B337" s="194"/>
      <c r="D337" s="194"/>
      <c r="E337" s="195"/>
      <c r="F337" s="195"/>
      <c r="G337" s="195"/>
      <c r="H337" s="196"/>
      <c r="I337" s="196"/>
      <c r="J337" s="196"/>
      <c r="K337" s="196"/>
    </row>
    <row r="338" spans="1:11" ht="15.75" customHeight="1">
      <c r="A338" s="194"/>
      <c r="B338" s="194"/>
      <c r="D338" s="194"/>
      <c r="E338" s="195"/>
      <c r="F338" s="195"/>
      <c r="G338" s="195"/>
      <c r="H338" s="196"/>
      <c r="I338" s="196"/>
      <c r="J338" s="196"/>
      <c r="K338" s="196"/>
    </row>
    <row r="339" spans="1:11" ht="15.75" customHeight="1">
      <c r="A339" s="194"/>
      <c r="B339" s="194"/>
      <c r="D339" s="194"/>
      <c r="E339" s="195"/>
      <c r="F339" s="195"/>
      <c r="G339" s="195"/>
      <c r="H339" s="196"/>
      <c r="I339" s="196"/>
      <c r="J339" s="196"/>
      <c r="K339" s="196"/>
    </row>
    <row r="340" spans="1:11" ht="15.75" customHeight="1">
      <c r="A340" s="194"/>
      <c r="B340" s="194"/>
      <c r="D340" s="194"/>
      <c r="E340" s="195"/>
      <c r="F340" s="195"/>
      <c r="G340" s="195"/>
      <c r="H340" s="196"/>
      <c r="I340" s="196"/>
      <c r="J340" s="196"/>
      <c r="K340" s="196"/>
    </row>
    <row r="341" spans="1:11" ht="15.75" customHeight="1">
      <c r="A341" s="194"/>
      <c r="B341" s="194"/>
      <c r="D341" s="194"/>
      <c r="E341" s="195"/>
      <c r="F341" s="195"/>
      <c r="G341" s="195"/>
      <c r="H341" s="196"/>
      <c r="I341" s="196"/>
      <c r="J341" s="196"/>
      <c r="K341" s="196"/>
    </row>
    <row r="342" spans="1:11" ht="15.75" customHeight="1">
      <c r="A342" s="194"/>
      <c r="B342" s="194"/>
      <c r="D342" s="194"/>
      <c r="E342" s="195"/>
      <c r="F342" s="195"/>
      <c r="G342" s="195"/>
      <c r="H342" s="196"/>
      <c r="I342" s="196"/>
      <c r="J342" s="196"/>
      <c r="K342" s="196"/>
    </row>
    <row r="343" spans="1:11" ht="15.75" customHeight="1">
      <c r="A343" s="194"/>
      <c r="B343" s="194"/>
      <c r="D343" s="194"/>
      <c r="E343" s="195"/>
      <c r="F343" s="195"/>
      <c r="G343" s="195"/>
      <c r="H343" s="196"/>
      <c r="I343" s="196"/>
      <c r="J343" s="196"/>
      <c r="K343" s="196"/>
    </row>
    <row r="344" spans="1:11" ht="15.75" customHeight="1">
      <c r="A344" s="194"/>
      <c r="B344" s="194"/>
      <c r="D344" s="194"/>
      <c r="E344" s="195"/>
      <c r="F344" s="195"/>
      <c r="G344" s="195"/>
      <c r="H344" s="196"/>
      <c r="I344" s="196"/>
      <c r="J344" s="196"/>
      <c r="K344" s="196"/>
    </row>
    <row r="345" spans="1:11" ht="15.75" customHeight="1">
      <c r="A345" s="194"/>
      <c r="B345" s="194"/>
      <c r="D345" s="194"/>
      <c r="E345" s="195"/>
      <c r="F345" s="195"/>
      <c r="G345" s="195"/>
      <c r="H345" s="196"/>
      <c r="I345" s="196"/>
      <c r="J345" s="196"/>
      <c r="K345" s="196"/>
    </row>
    <row r="346" spans="1:11" ht="15.75" customHeight="1">
      <c r="A346" s="194"/>
      <c r="B346" s="194"/>
      <c r="D346" s="194"/>
      <c r="E346" s="195"/>
      <c r="F346" s="195"/>
      <c r="G346" s="195"/>
      <c r="H346" s="196"/>
      <c r="I346" s="196"/>
      <c r="J346" s="196"/>
      <c r="K346" s="196"/>
    </row>
    <row r="347" spans="1:11" ht="15.75" customHeight="1">
      <c r="A347" s="194"/>
      <c r="B347" s="194"/>
      <c r="D347" s="194"/>
      <c r="E347" s="195"/>
      <c r="F347" s="195"/>
      <c r="G347" s="195"/>
      <c r="H347" s="196"/>
      <c r="I347" s="196"/>
      <c r="J347" s="196"/>
      <c r="K347" s="196"/>
    </row>
    <row r="348" spans="1:11" ht="15.75" customHeight="1">
      <c r="A348" s="194"/>
      <c r="B348" s="194"/>
      <c r="D348" s="194"/>
      <c r="E348" s="195"/>
      <c r="F348" s="195"/>
      <c r="G348" s="195"/>
      <c r="H348" s="196"/>
      <c r="I348" s="196"/>
      <c r="J348" s="196"/>
      <c r="K348" s="196"/>
    </row>
    <row r="349" spans="1:11" ht="15.75" customHeight="1">
      <c r="A349" s="194"/>
      <c r="B349" s="194"/>
      <c r="D349" s="194"/>
      <c r="E349" s="195"/>
      <c r="F349" s="195"/>
      <c r="G349" s="195"/>
      <c r="H349" s="196"/>
      <c r="I349" s="196"/>
      <c r="J349" s="196"/>
      <c r="K349" s="196"/>
    </row>
    <row r="350" spans="1:11" ht="15.75" customHeight="1">
      <c r="A350" s="194"/>
      <c r="B350" s="194"/>
      <c r="D350" s="194"/>
      <c r="E350" s="195"/>
      <c r="F350" s="195"/>
      <c r="G350" s="195"/>
      <c r="H350" s="196"/>
      <c r="I350" s="196"/>
      <c r="J350" s="196"/>
      <c r="K350" s="196"/>
    </row>
    <row r="351" spans="1:11" ht="15.75" customHeight="1">
      <c r="A351" s="194"/>
      <c r="B351" s="194"/>
      <c r="D351" s="194"/>
      <c r="E351" s="195"/>
      <c r="F351" s="195"/>
      <c r="G351" s="195"/>
      <c r="H351" s="196"/>
      <c r="I351" s="196"/>
      <c r="J351" s="196"/>
      <c r="K351" s="196"/>
    </row>
    <row r="352" spans="1:11" ht="15.75" customHeight="1">
      <c r="A352" s="194"/>
      <c r="B352" s="194"/>
      <c r="D352" s="194"/>
      <c r="E352" s="195"/>
      <c r="F352" s="195"/>
      <c r="G352" s="195"/>
      <c r="H352" s="196"/>
      <c r="I352" s="196"/>
      <c r="J352" s="196"/>
      <c r="K352" s="196"/>
    </row>
    <row r="353" spans="1:11" ht="15.75" customHeight="1">
      <c r="A353" s="194"/>
      <c r="B353" s="194"/>
      <c r="D353" s="194"/>
      <c r="E353" s="195"/>
      <c r="F353" s="195"/>
      <c r="G353" s="195"/>
      <c r="H353" s="196"/>
      <c r="I353" s="196"/>
      <c r="J353" s="196"/>
      <c r="K353" s="196"/>
    </row>
    <row r="354" spans="1:11" ht="15.75" customHeight="1">
      <c r="A354" s="194"/>
      <c r="B354" s="194"/>
      <c r="D354" s="194"/>
      <c r="E354" s="195"/>
      <c r="F354" s="195"/>
      <c r="G354" s="195"/>
      <c r="H354" s="196"/>
      <c r="I354" s="196"/>
      <c r="J354" s="196"/>
      <c r="K354" s="196"/>
    </row>
    <row r="355" spans="1:11" ht="15.75" customHeight="1">
      <c r="A355" s="194"/>
      <c r="B355" s="194"/>
      <c r="D355" s="194"/>
      <c r="E355" s="195"/>
      <c r="F355" s="195"/>
      <c r="G355" s="195"/>
      <c r="H355" s="196"/>
      <c r="I355" s="196"/>
      <c r="J355" s="196"/>
      <c r="K355" s="196"/>
    </row>
    <row r="356" spans="1:11" ht="15.75" customHeight="1">
      <c r="A356" s="194"/>
      <c r="B356" s="194"/>
      <c r="D356" s="194"/>
      <c r="E356" s="195"/>
      <c r="F356" s="195"/>
      <c r="G356" s="195"/>
      <c r="H356" s="196"/>
      <c r="I356" s="196"/>
      <c r="J356" s="196"/>
      <c r="K356" s="196"/>
    </row>
    <row r="357" spans="1:11" ht="15.75" customHeight="1">
      <c r="A357" s="194"/>
      <c r="B357" s="194"/>
      <c r="D357" s="194"/>
      <c r="E357" s="195"/>
      <c r="F357" s="195"/>
      <c r="G357" s="195"/>
      <c r="H357" s="196"/>
      <c r="I357" s="196"/>
      <c r="J357" s="196"/>
      <c r="K357" s="196"/>
    </row>
    <row r="358" spans="1:11" ht="15.75" customHeight="1">
      <c r="A358" s="194"/>
      <c r="B358" s="194"/>
      <c r="D358" s="194"/>
      <c r="E358" s="195"/>
      <c r="F358" s="195"/>
      <c r="G358" s="195"/>
      <c r="H358" s="196"/>
      <c r="I358" s="196"/>
      <c r="J358" s="196"/>
      <c r="K358" s="196"/>
    </row>
    <row r="359" spans="1:11" ht="15.75" customHeight="1">
      <c r="A359" s="194"/>
      <c r="B359" s="194"/>
      <c r="D359" s="194"/>
      <c r="E359" s="195"/>
      <c r="F359" s="195"/>
      <c r="G359" s="195"/>
      <c r="H359" s="196"/>
      <c r="I359" s="196"/>
      <c r="J359" s="196"/>
      <c r="K359" s="196"/>
    </row>
    <row r="360" spans="1:11" ht="15.75" customHeight="1">
      <c r="A360" s="194"/>
      <c r="B360" s="194"/>
      <c r="D360" s="194"/>
      <c r="E360" s="195"/>
      <c r="F360" s="195"/>
      <c r="G360" s="195"/>
      <c r="H360" s="196"/>
      <c r="I360" s="196"/>
      <c r="J360" s="196"/>
      <c r="K360" s="196"/>
    </row>
    <row r="361" spans="1:11" ht="15.75" customHeight="1">
      <c r="A361" s="194"/>
      <c r="B361" s="194"/>
      <c r="D361" s="194"/>
      <c r="E361" s="195"/>
      <c r="F361" s="195"/>
      <c r="G361" s="195"/>
      <c r="H361" s="196"/>
      <c r="I361" s="196"/>
      <c r="J361" s="196"/>
      <c r="K361" s="196"/>
    </row>
    <row r="362" spans="1:11" ht="15.75" customHeight="1">
      <c r="A362" s="194"/>
      <c r="B362" s="194"/>
      <c r="D362" s="194"/>
      <c r="E362" s="195"/>
      <c r="F362" s="195"/>
      <c r="G362" s="195"/>
      <c r="H362" s="196"/>
      <c r="I362" s="196"/>
      <c r="J362" s="196"/>
      <c r="K362" s="196"/>
    </row>
    <row r="363" spans="1:11" ht="15.75" customHeight="1">
      <c r="A363" s="194"/>
      <c r="B363" s="194"/>
      <c r="D363" s="194"/>
      <c r="E363" s="195"/>
      <c r="F363" s="195"/>
      <c r="G363" s="195"/>
      <c r="H363" s="196"/>
      <c r="I363" s="196"/>
      <c r="J363" s="196"/>
      <c r="K363" s="196"/>
    </row>
    <row r="364" spans="1:11" ht="15.75" customHeight="1">
      <c r="A364" s="194"/>
      <c r="B364" s="194"/>
      <c r="D364" s="194"/>
      <c r="E364" s="195"/>
      <c r="F364" s="195"/>
      <c r="G364" s="195"/>
      <c r="H364" s="196"/>
      <c r="I364" s="196"/>
      <c r="J364" s="196"/>
      <c r="K364" s="196"/>
    </row>
    <row r="365" spans="1:11" ht="15.75" customHeight="1">
      <c r="A365" s="194"/>
      <c r="B365" s="194"/>
      <c r="D365" s="194"/>
      <c r="E365" s="195"/>
      <c r="F365" s="195"/>
      <c r="G365" s="195"/>
      <c r="H365" s="196"/>
      <c r="I365" s="196"/>
      <c r="J365" s="196"/>
      <c r="K365" s="196"/>
    </row>
    <row r="366" spans="1:11" ht="15.75" customHeight="1">
      <c r="A366" s="194"/>
      <c r="B366" s="194"/>
      <c r="D366" s="194"/>
      <c r="E366" s="195"/>
      <c r="F366" s="195"/>
      <c r="G366" s="195"/>
      <c r="H366" s="196"/>
      <c r="I366" s="196"/>
      <c r="J366" s="196"/>
      <c r="K366" s="196"/>
    </row>
    <row r="367" spans="1:11" ht="15.75" customHeight="1">
      <c r="A367" s="194"/>
      <c r="B367" s="194"/>
      <c r="D367" s="194"/>
      <c r="E367" s="195"/>
      <c r="F367" s="195"/>
      <c r="G367" s="195"/>
      <c r="H367" s="196"/>
      <c r="I367" s="196"/>
      <c r="J367" s="196"/>
      <c r="K367" s="196"/>
    </row>
    <row r="368" spans="1:11" ht="15.75" customHeight="1">
      <c r="A368" s="194"/>
      <c r="B368" s="194"/>
      <c r="D368" s="194"/>
      <c r="E368" s="195"/>
      <c r="F368" s="195"/>
      <c r="G368" s="195"/>
      <c r="H368" s="196"/>
      <c r="I368" s="196"/>
      <c r="J368" s="196"/>
      <c r="K368" s="196"/>
    </row>
    <row r="369" spans="1:11" ht="15.75" customHeight="1">
      <c r="A369" s="194"/>
      <c r="B369" s="194"/>
      <c r="D369" s="194"/>
      <c r="E369" s="195"/>
      <c r="F369" s="195"/>
      <c r="G369" s="195"/>
      <c r="H369" s="196"/>
      <c r="I369" s="196"/>
      <c r="J369" s="196"/>
      <c r="K369" s="196"/>
    </row>
    <row r="370" spans="1:11" ht="15.75" customHeight="1">
      <c r="A370" s="194"/>
      <c r="B370" s="194"/>
      <c r="D370" s="194"/>
      <c r="E370" s="195"/>
      <c r="F370" s="195"/>
      <c r="G370" s="195"/>
      <c r="H370" s="196"/>
      <c r="I370" s="196"/>
      <c r="J370" s="196"/>
      <c r="K370" s="196"/>
    </row>
    <row r="371" spans="1:11" ht="15.75" customHeight="1">
      <c r="A371" s="194"/>
      <c r="B371" s="194"/>
      <c r="D371" s="194"/>
      <c r="E371" s="195"/>
      <c r="F371" s="195"/>
      <c r="G371" s="195"/>
      <c r="H371" s="196"/>
      <c r="I371" s="196"/>
      <c r="J371" s="196"/>
      <c r="K371" s="196"/>
    </row>
    <row r="372" spans="1:11" ht="15.75" customHeight="1">
      <c r="A372" s="194"/>
      <c r="B372" s="194"/>
      <c r="D372" s="194"/>
      <c r="E372" s="195"/>
      <c r="F372" s="195"/>
      <c r="G372" s="195"/>
      <c r="H372" s="196"/>
      <c r="I372" s="196"/>
      <c r="J372" s="196"/>
      <c r="K372" s="196"/>
    </row>
    <row r="373" spans="1:11" ht="15.75" customHeight="1">
      <c r="A373" s="194"/>
      <c r="B373" s="194"/>
      <c r="D373" s="194"/>
      <c r="E373" s="195"/>
      <c r="F373" s="195"/>
      <c r="G373" s="195"/>
      <c r="H373" s="196"/>
      <c r="I373" s="196"/>
      <c r="J373" s="196"/>
      <c r="K373" s="196"/>
    </row>
    <row r="374" spans="1:11" ht="15.75" customHeight="1">
      <c r="A374" s="194"/>
      <c r="B374" s="194"/>
      <c r="D374" s="194"/>
      <c r="E374" s="195"/>
      <c r="F374" s="195"/>
      <c r="G374" s="195"/>
      <c r="H374" s="196"/>
      <c r="I374" s="196"/>
      <c r="J374" s="196"/>
      <c r="K374" s="196"/>
    </row>
    <row r="375" spans="1:11" ht="15.75" customHeight="1">
      <c r="A375" s="194"/>
      <c r="B375" s="194"/>
      <c r="D375" s="194"/>
      <c r="E375" s="195"/>
      <c r="F375" s="195"/>
      <c r="G375" s="195"/>
      <c r="H375" s="196"/>
      <c r="I375" s="196"/>
      <c r="J375" s="196"/>
      <c r="K375" s="196"/>
    </row>
    <row r="376" spans="1:11" ht="15.75" customHeight="1">
      <c r="A376" s="194"/>
      <c r="B376" s="194"/>
      <c r="D376" s="194"/>
      <c r="E376" s="195"/>
      <c r="F376" s="195"/>
      <c r="G376" s="195"/>
      <c r="H376" s="196"/>
      <c r="I376" s="196"/>
      <c r="J376" s="196"/>
      <c r="K376" s="196"/>
    </row>
    <row r="377" spans="1:11" ht="15.75" customHeight="1">
      <c r="A377" s="194"/>
      <c r="B377" s="194"/>
      <c r="D377" s="194"/>
      <c r="E377" s="195"/>
      <c r="F377" s="195"/>
      <c r="G377" s="195"/>
      <c r="H377" s="196"/>
      <c r="I377" s="196"/>
      <c r="J377" s="196"/>
      <c r="K377" s="196"/>
    </row>
    <row r="378" spans="1:11" ht="15.75" customHeight="1">
      <c r="A378" s="194"/>
      <c r="B378" s="194"/>
      <c r="D378" s="194"/>
      <c r="E378" s="195"/>
      <c r="F378" s="195"/>
      <c r="G378" s="195"/>
      <c r="H378" s="196"/>
      <c r="I378" s="196"/>
      <c r="J378" s="196"/>
      <c r="K378" s="196"/>
    </row>
    <row r="379" spans="1:11" ht="15.75" customHeight="1">
      <c r="A379" s="194"/>
      <c r="B379" s="194"/>
      <c r="D379" s="194"/>
      <c r="E379" s="195"/>
      <c r="F379" s="195"/>
      <c r="G379" s="195"/>
      <c r="H379" s="196"/>
      <c r="I379" s="196"/>
      <c r="J379" s="196"/>
      <c r="K379" s="196"/>
    </row>
    <row r="380" spans="1:11" ht="15.75" customHeight="1">
      <c r="A380" s="194"/>
      <c r="B380" s="194"/>
      <c r="D380" s="194"/>
      <c r="E380" s="195"/>
      <c r="F380" s="195"/>
      <c r="G380" s="195"/>
      <c r="H380" s="196"/>
      <c r="I380" s="196"/>
      <c r="J380" s="196"/>
      <c r="K380" s="196"/>
    </row>
    <row r="381" spans="1:11" ht="15.75" customHeight="1">
      <c r="A381" s="194"/>
      <c r="B381" s="194"/>
      <c r="D381" s="194"/>
      <c r="E381" s="195"/>
      <c r="F381" s="195"/>
      <c r="G381" s="195"/>
      <c r="H381" s="196"/>
      <c r="I381" s="196"/>
      <c r="J381" s="196"/>
      <c r="K381" s="196"/>
    </row>
    <row r="382" spans="1:11" ht="15.75" customHeight="1">
      <c r="A382" s="194"/>
      <c r="B382" s="194"/>
      <c r="D382" s="194"/>
      <c r="E382" s="195"/>
      <c r="F382" s="195"/>
      <c r="G382" s="195"/>
      <c r="H382" s="196"/>
      <c r="I382" s="196"/>
      <c r="J382" s="196"/>
      <c r="K382" s="196"/>
    </row>
    <row r="383" spans="1:11" ht="15.75" customHeight="1">
      <c r="A383" s="194"/>
      <c r="B383" s="194"/>
      <c r="D383" s="194"/>
      <c r="E383" s="195"/>
      <c r="F383" s="195"/>
      <c r="G383" s="195"/>
      <c r="H383" s="196"/>
      <c r="I383" s="196"/>
      <c r="J383" s="196"/>
      <c r="K383" s="196"/>
    </row>
    <row r="384" spans="1:11" ht="15.75" customHeight="1">
      <c r="A384" s="194"/>
      <c r="B384" s="194"/>
      <c r="D384" s="194"/>
      <c r="E384" s="195"/>
      <c r="F384" s="195"/>
      <c r="G384" s="195"/>
      <c r="H384" s="196"/>
      <c r="I384" s="196"/>
      <c r="J384" s="196"/>
      <c r="K384" s="196"/>
    </row>
    <row r="385" spans="1:11" ht="15.75" customHeight="1">
      <c r="A385" s="194"/>
      <c r="B385" s="194"/>
      <c r="D385" s="194"/>
      <c r="E385" s="195"/>
      <c r="F385" s="195"/>
      <c r="G385" s="195"/>
      <c r="H385" s="196"/>
      <c r="I385" s="196"/>
      <c r="J385" s="196"/>
      <c r="K385" s="196"/>
    </row>
    <row r="386" spans="1:11" ht="15.75" customHeight="1">
      <c r="A386" s="194"/>
      <c r="B386" s="194"/>
      <c r="D386" s="194"/>
      <c r="E386" s="195"/>
      <c r="F386" s="195"/>
      <c r="G386" s="195"/>
      <c r="H386" s="196"/>
      <c r="I386" s="196"/>
      <c r="J386" s="196"/>
      <c r="K386" s="196"/>
    </row>
    <row r="387" spans="1:11" ht="15.75" customHeight="1">
      <c r="A387" s="194"/>
      <c r="B387" s="194"/>
      <c r="D387" s="194"/>
      <c r="E387" s="195"/>
      <c r="F387" s="195"/>
      <c r="G387" s="195"/>
      <c r="H387" s="196"/>
      <c r="I387" s="196"/>
      <c r="J387" s="196"/>
      <c r="K387" s="196"/>
    </row>
    <row r="388" spans="1:11" ht="15.75" customHeight="1">
      <c r="A388" s="194"/>
      <c r="B388" s="194"/>
      <c r="D388" s="194"/>
      <c r="E388" s="195"/>
      <c r="F388" s="195"/>
      <c r="G388" s="195"/>
      <c r="H388" s="196"/>
      <c r="I388" s="196"/>
      <c r="J388" s="196"/>
      <c r="K388" s="196"/>
    </row>
    <row r="389" spans="1:11" ht="15.75" customHeight="1">
      <c r="A389" s="194"/>
      <c r="B389" s="194"/>
      <c r="D389" s="194"/>
      <c r="E389" s="195"/>
      <c r="F389" s="195"/>
      <c r="G389" s="195"/>
      <c r="H389" s="196"/>
      <c r="I389" s="196"/>
      <c r="J389" s="196"/>
      <c r="K389" s="196"/>
    </row>
    <row r="390" spans="1:11" ht="15.75" customHeight="1">
      <c r="A390" s="194"/>
      <c r="B390" s="194"/>
      <c r="D390" s="194"/>
      <c r="E390" s="195"/>
      <c r="F390" s="195"/>
      <c r="G390" s="195"/>
      <c r="H390" s="196"/>
      <c r="I390" s="196"/>
      <c r="J390" s="196"/>
      <c r="K390" s="196"/>
    </row>
    <row r="391" spans="1:11" ht="15.75" customHeight="1">
      <c r="A391" s="194"/>
      <c r="B391" s="194"/>
      <c r="D391" s="194"/>
      <c r="E391" s="195"/>
      <c r="F391" s="195"/>
      <c r="G391" s="195"/>
      <c r="H391" s="196"/>
      <c r="I391" s="196"/>
      <c r="J391" s="196"/>
      <c r="K391" s="196"/>
    </row>
    <row r="392" spans="1:11" ht="15.75" customHeight="1">
      <c r="A392" s="194"/>
      <c r="B392" s="194"/>
      <c r="D392" s="194"/>
      <c r="E392" s="195"/>
      <c r="F392" s="195"/>
      <c r="G392" s="195"/>
      <c r="H392" s="196"/>
      <c r="I392" s="196"/>
      <c r="J392" s="196"/>
      <c r="K392" s="196"/>
    </row>
    <row r="393" spans="1:11" ht="15.75" customHeight="1">
      <c r="A393" s="194"/>
      <c r="B393" s="194"/>
      <c r="D393" s="194"/>
      <c r="E393" s="195"/>
      <c r="F393" s="195"/>
      <c r="G393" s="195"/>
      <c r="H393" s="196"/>
      <c r="I393" s="196"/>
      <c r="J393" s="196"/>
      <c r="K393" s="196"/>
    </row>
    <row r="394" spans="1:11" ht="15.75" customHeight="1">
      <c r="A394" s="194"/>
      <c r="B394" s="194"/>
      <c r="D394" s="194"/>
      <c r="E394" s="195"/>
      <c r="F394" s="195"/>
      <c r="G394" s="195"/>
      <c r="H394" s="196"/>
      <c r="I394" s="196"/>
      <c r="J394" s="196"/>
      <c r="K394" s="196"/>
    </row>
    <row r="395" spans="1:11" ht="15.75" customHeight="1">
      <c r="A395" s="194"/>
      <c r="B395" s="194"/>
      <c r="D395" s="194"/>
      <c r="E395" s="195"/>
      <c r="F395" s="195"/>
      <c r="G395" s="195"/>
      <c r="H395" s="196"/>
      <c r="I395" s="196"/>
      <c r="J395" s="196"/>
      <c r="K395" s="196"/>
    </row>
    <row r="396" spans="1:11" ht="15.75" customHeight="1">
      <c r="A396" s="194"/>
      <c r="B396" s="194"/>
      <c r="D396" s="194"/>
      <c r="E396" s="195"/>
      <c r="F396" s="195"/>
      <c r="G396" s="195"/>
      <c r="H396" s="196"/>
      <c r="I396" s="196"/>
      <c r="J396" s="196"/>
      <c r="K396" s="196"/>
    </row>
    <row r="397" spans="1:11" ht="15.75" customHeight="1">
      <c r="A397" s="194"/>
      <c r="B397" s="194"/>
      <c r="D397" s="194"/>
      <c r="E397" s="195"/>
      <c r="F397" s="195"/>
      <c r="G397" s="195"/>
      <c r="H397" s="196"/>
      <c r="I397" s="196"/>
      <c r="J397" s="196"/>
      <c r="K397" s="196"/>
    </row>
    <row r="398" spans="1:11" ht="15.75" customHeight="1">
      <c r="A398" s="194"/>
      <c r="B398" s="194"/>
      <c r="D398" s="194"/>
      <c r="E398" s="195"/>
      <c r="F398" s="195"/>
      <c r="G398" s="195"/>
      <c r="H398" s="196"/>
      <c r="I398" s="196"/>
      <c r="J398" s="196"/>
      <c r="K398" s="196"/>
    </row>
    <row r="399" spans="1:11" ht="15.75" customHeight="1">
      <c r="A399" s="194"/>
      <c r="B399" s="194"/>
      <c r="D399" s="194"/>
      <c r="E399" s="195"/>
      <c r="F399" s="195"/>
      <c r="G399" s="195"/>
      <c r="H399" s="196"/>
      <c r="I399" s="196"/>
      <c r="J399" s="196"/>
      <c r="K399" s="196"/>
    </row>
    <row r="400" spans="1:11" ht="15.75" customHeight="1">
      <c r="A400" s="194"/>
      <c r="B400" s="194"/>
      <c r="D400" s="194"/>
      <c r="E400" s="195"/>
      <c r="F400" s="195"/>
      <c r="G400" s="195"/>
      <c r="H400" s="196"/>
      <c r="I400" s="196"/>
      <c r="J400" s="196"/>
      <c r="K400" s="196"/>
    </row>
    <row r="401" spans="1:11" ht="15.75" customHeight="1">
      <c r="A401" s="194"/>
      <c r="B401" s="194"/>
      <c r="D401" s="194"/>
      <c r="E401" s="195"/>
      <c r="F401" s="195"/>
      <c r="G401" s="195"/>
      <c r="H401" s="196"/>
      <c r="I401" s="196"/>
      <c r="J401" s="196"/>
      <c r="K401" s="196"/>
    </row>
    <row r="402" spans="1:11" ht="15.75" customHeight="1">
      <c r="A402" s="194"/>
      <c r="B402" s="194"/>
      <c r="D402" s="194"/>
      <c r="E402" s="195"/>
      <c r="F402" s="195"/>
      <c r="G402" s="195"/>
      <c r="H402" s="196"/>
      <c r="I402" s="196"/>
      <c r="J402" s="196"/>
      <c r="K402" s="196"/>
    </row>
    <row r="403" spans="1:11" ht="15.75" customHeight="1">
      <c r="A403" s="194"/>
      <c r="B403" s="194"/>
      <c r="D403" s="194"/>
      <c r="E403" s="195"/>
      <c r="F403" s="195"/>
      <c r="G403" s="195"/>
      <c r="H403" s="196"/>
      <c r="I403" s="196"/>
      <c r="J403" s="196"/>
      <c r="K403" s="196"/>
    </row>
    <row r="404" spans="1:11" ht="15.75" customHeight="1">
      <c r="A404" s="194"/>
      <c r="B404" s="194"/>
      <c r="D404" s="194"/>
      <c r="E404" s="195"/>
      <c r="F404" s="195"/>
      <c r="G404" s="195"/>
      <c r="H404" s="196"/>
      <c r="I404" s="196"/>
      <c r="J404" s="196"/>
      <c r="K404" s="196"/>
    </row>
    <row r="405" spans="1:11" ht="15.75" customHeight="1">
      <c r="A405" s="194"/>
      <c r="B405" s="194"/>
      <c r="D405" s="194"/>
      <c r="E405" s="195"/>
      <c r="F405" s="195"/>
      <c r="G405" s="195"/>
      <c r="H405" s="196"/>
      <c r="I405" s="196"/>
      <c r="J405" s="196"/>
      <c r="K405" s="196"/>
    </row>
    <row r="406" spans="1:11" ht="15.75" customHeight="1">
      <c r="A406" s="194"/>
      <c r="B406" s="194"/>
      <c r="D406" s="194"/>
      <c r="E406" s="195"/>
      <c r="F406" s="195"/>
      <c r="G406" s="195"/>
      <c r="H406" s="196"/>
      <c r="I406" s="196"/>
      <c r="J406" s="196"/>
      <c r="K406" s="196"/>
    </row>
    <row r="407" spans="1:11" ht="15.75" customHeight="1">
      <c r="A407" s="194"/>
      <c r="B407" s="194"/>
      <c r="D407" s="194"/>
      <c r="E407" s="195"/>
      <c r="F407" s="195"/>
      <c r="G407" s="195"/>
      <c r="H407" s="196"/>
      <c r="I407" s="196"/>
      <c r="J407" s="196"/>
      <c r="K407" s="196"/>
    </row>
    <row r="408" spans="1:11" ht="15.75" customHeight="1">
      <c r="A408" s="194"/>
      <c r="B408" s="194"/>
      <c r="D408" s="194"/>
      <c r="E408" s="195"/>
      <c r="F408" s="195"/>
      <c r="G408" s="195"/>
      <c r="H408" s="196"/>
      <c r="I408" s="196"/>
      <c r="J408" s="196"/>
      <c r="K408" s="196"/>
    </row>
    <row r="409" spans="1:11" ht="15.75" customHeight="1">
      <c r="A409" s="194"/>
      <c r="B409" s="194"/>
      <c r="D409" s="194"/>
      <c r="E409" s="195"/>
      <c r="F409" s="195"/>
      <c r="G409" s="195"/>
      <c r="H409" s="196"/>
      <c r="I409" s="196"/>
      <c r="J409" s="196"/>
      <c r="K409" s="196"/>
    </row>
    <row r="410" spans="1:11" ht="15.75" customHeight="1">
      <c r="A410" s="194"/>
      <c r="B410" s="194"/>
      <c r="D410" s="194"/>
      <c r="E410" s="195"/>
      <c r="F410" s="195"/>
      <c r="G410" s="195"/>
      <c r="H410" s="196"/>
      <c r="I410" s="196"/>
      <c r="J410" s="196"/>
      <c r="K410" s="196"/>
    </row>
    <row r="411" spans="1:11" ht="15.75" customHeight="1">
      <c r="A411" s="194"/>
      <c r="B411" s="194"/>
      <c r="D411" s="194"/>
      <c r="E411" s="195"/>
      <c r="F411" s="195"/>
      <c r="G411" s="195"/>
      <c r="H411" s="196"/>
      <c r="I411" s="196"/>
      <c r="J411" s="196"/>
      <c r="K411" s="196"/>
    </row>
    <row r="412" spans="1:11" ht="15.75" customHeight="1">
      <c r="A412" s="194"/>
      <c r="B412" s="194"/>
      <c r="D412" s="194"/>
      <c r="E412" s="195"/>
      <c r="F412" s="195"/>
      <c r="G412" s="195"/>
      <c r="H412" s="196"/>
      <c r="I412" s="196"/>
      <c r="J412" s="196"/>
      <c r="K412" s="196"/>
    </row>
    <row r="413" spans="1:11" ht="15.75" customHeight="1">
      <c r="A413" s="194"/>
      <c r="B413" s="194"/>
      <c r="D413" s="194"/>
      <c r="E413" s="195"/>
      <c r="F413" s="195"/>
      <c r="G413" s="195"/>
      <c r="H413" s="196"/>
      <c r="I413" s="196"/>
      <c r="J413" s="196"/>
      <c r="K413" s="196"/>
    </row>
    <row r="414" spans="1:11" ht="15.75" customHeight="1">
      <c r="A414" s="194"/>
      <c r="B414" s="194"/>
      <c r="D414" s="194"/>
      <c r="E414" s="195"/>
      <c r="F414" s="195"/>
      <c r="G414" s="195"/>
      <c r="H414" s="196"/>
      <c r="I414" s="196"/>
      <c r="J414" s="196"/>
      <c r="K414" s="196"/>
    </row>
    <row r="415" spans="1:11" ht="15.75" customHeight="1">
      <c r="A415" s="194"/>
      <c r="B415" s="194"/>
      <c r="D415" s="194"/>
      <c r="E415" s="195"/>
      <c r="F415" s="195"/>
      <c r="G415" s="195"/>
      <c r="H415" s="196"/>
      <c r="I415" s="196"/>
      <c r="J415" s="196"/>
      <c r="K415" s="196"/>
    </row>
    <row r="416" spans="1:11" ht="15.75" customHeight="1">
      <c r="A416" s="194"/>
      <c r="B416" s="194"/>
      <c r="D416" s="194"/>
      <c r="E416" s="195"/>
      <c r="F416" s="195"/>
      <c r="G416" s="195"/>
      <c r="H416" s="196"/>
      <c r="I416" s="196"/>
      <c r="J416" s="196"/>
      <c r="K416" s="196"/>
    </row>
    <row r="417" spans="1:11" ht="15.75" customHeight="1">
      <c r="A417" s="194"/>
      <c r="B417" s="194"/>
      <c r="D417" s="194"/>
      <c r="E417" s="195"/>
      <c r="F417" s="195"/>
      <c r="G417" s="195"/>
      <c r="H417" s="196"/>
      <c r="I417" s="196"/>
      <c r="J417" s="196"/>
      <c r="K417" s="196"/>
    </row>
    <row r="418" spans="1:11" ht="15.75" customHeight="1">
      <c r="A418" s="194"/>
      <c r="B418" s="194"/>
      <c r="D418" s="194"/>
      <c r="E418" s="195"/>
      <c r="F418" s="195"/>
      <c r="G418" s="195"/>
      <c r="H418" s="196"/>
      <c r="I418" s="196"/>
      <c r="J418" s="196"/>
      <c r="K418" s="196"/>
    </row>
    <row r="419" spans="1:11" ht="15.75" customHeight="1">
      <c r="A419" s="194"/>
      <c r="B419" s="194"/>
      <c r="D419" s="194"/>
      <c r="E419" s="195"/>
      <c r="F419" s="195"/>
      <c r="G419" s="195"/>
      <c r="H419" s="196"/>
      <c r="I419" s="196"/>
      <c r="J419" s="196"/>
      <c r="K419" s="196"/>
    </row>
    <row r="420" spans="1:11" ht="15.75" customHeight="1">
      <c r="A420" s="194"/>
      <c r="B420" s="194"/>
      <c r="D420" s="194"/>
      <c r="E420" s="195"/>
      <c r="F420" s="195"/>
      <c r="G420" s="195"/>
      <c r="H420" s="196"/>
      <c r="I420" s="196"/>
      <c r="J420" s="196"/>
      <c r="K420" s="196"/>
    </row>
    <row r="421" spans="1:11" ht="15.75" customHeight="1">
      <c r="A421" s="194"/>
      <c r="B421" s="194"/>
      <c r="D421" s="194"/>
      <c r="E421" s="195"/>
      <c r="F421" s="195"/>
      <c r="G421" s="195"/>
      <c r="H421" s="196"/>
      <c r="I421" s="196"/>
      <c r="J421" s="196"/>
      <c r="K421" s="196"/>
    </row>
    <row r="422" spans="1:11" ht="15.75" customHeight="1">
      <c r="A422" s="194"/>
      <c r="B422" s="194"/>
      <c r="D422" s="194"/>
      <c r="E422" s="195"/>
      <c r="F422" s="195"/>
      <c r="G422" s="195"/>
      <c r="H422" s="196"/>
      <c r="I422" s="196"/>
      <c r="J422" s="196"/>
      <c r="K422" s="196"/>
    </row>
    <row r="423" spans="1:11" ht="15.75" customHeight="1">
      <c r="A423" s="194"/>
      <c r="B423" s="194"/>
      <c r="D423" s="194"/>
      <c r="E423" s="195"/>
      <c r="F423" s="195"/>
      <c r="G423" s="195"/>
      <c r="H423" s="196"/>
      <c r="I423" s="196"/>
      <c r="J423" s="196"/>
      <c r="K423" s="196"/>
    </row>
    <row r="424" spans="1:11" ht="15.75" customHeight="1">
      <c r="A424" s="194"/>
      <c r="B424" s="194"/>
      <c r="D424" s="194"/>
      <c r="E424" s="195"/>
      <c r="F424" s="195"/>
      <c r="G424" s="195"/>
      <c r="H424" s="196"/>
      <c r="I424" s="196"/>
      <c r="J424" s="196"/>
      <c r="K424" s="196"/>
    </row>
    <row r="425" spans="1:11" ht="15.75" customHeight="1">
      <c r="A425" s="194"/>
      <c r="B425" s="194"/>
      <c r="D425" s="194"/>
      <c r="E425" s="195"/>
      <c r="F425" s="195"/>
      <c r="G425" s="195"/>
      <c r="H425" s="196"/>
      <c r="I425" s="196"/>
      <c r="J425" s="196"/>
      <c r="K425" s="196"/>
    </row>
    <row r="426" spans="1:11" ht="15.75" customHeight="1">
      <c r="A426" s="194"/>
      <c r="B426" s="194"/>
      <c r="D426" s="194"/>
      <c r="E426" s="195"/>
      <c r="F426" s="195"/>
      <c r="G426" s="195"/>
      <c r="H426" s="196"/>
      <c r="I426" s="196"/>
      <c r="J426" s="196"/>
      <c r="K426" s="196"/>
    </row>
    <row r="427" spans="1:11" ht="15.75" customHeight="1">
      <c r="A427" s="194"/>
      <c r="B427" s="194"/>
      <c r="D427" s="194"/>
      <c r="E427" s="195"/>
      <c r="F427" s="195"/>
      <c r="G427" s="195"/>
      <c r="H427" s="196"/>
      <c r="I427" s="196"/>
      <c r="J427" s="196"/>
      <c r="K427" s="196"/>
    </row>
    <row r="428" spans="1:11" ht="15.75" customHeight="1">
      <c r="A428" s="194"/>
      <c r="B428" s="194"/>
      <c r="D428" s="194"/>
      <c r="E428" s="195"/>
      <c r="F428" s="195"/>
      <c r="G428" s="195"/>
      <c r="H428" s="196"/>
      <c r="I428" s="196"/>
      <c r="J428" s="196"/>
      <c r="K428" s="196"/>
    </row>
    <row r="429" spans="1:11" ht="15.75" customHeight="1">
      <c r="A429" s="194"/>
      <c r="B429" s="194"/>
      <c r="D429" s="194"/>
      <c r="E429" s="195"/>
      <c r="F429" s="195"/>
      <c r="G429" s="195"/>
      <c r="H429" s="196"/>
      <c r="I429" s="196"/>
      <c r="J429" s="196"/>
      <c r="K429" s="196"/>
    </row>
    <row r="430" spans="1:11" ht="15.75" customHeight="1">
      <c r="A430" s="194"/>
      <c r="B430" s="194"/>
      <c r="D430" s="194"/>
      <c r="E430" s="195"/>
      <c r="F430" s="195"/>
      <c r="G430" s="195"/>
      <c r="H430" s="196"/>
      <c r="I430" s="196"/>
      <c r="J430" s="196"/>
      <c r="K430" s="196"/>
    </row>
    <row r="431" spans="1:11" ht="15.75" customHeight="1">
      <c r="A431" s="194"/>
      <c r="B431" s="194"/>
      <c r="D431" s="194"/>
      <c r="E431" s="195"/>
      <c r="F431" s="195"/>
      <c r="G431" s="195"/>
      <c r="H431" s="196"/>
      <c r="I431" s="196"/>
      <c r="J431" s="196"/>
      <c r="K431" s="196"/>
    </row>
    <row r="432" spans="1:11" ht="15.75" customHeight="1">
      <c r="A432" s="194"/>
      <c r="B432" s="194"/>
      <c r="D432" s="194"/>
      <c r="E432" s="195"/>
      <c r="F432" s="195"/>
      <c r="G432" s="195"/>
      <c r="H432" s="196"/>
      <c r="I432" s="196"/>
      <c r="J432" s="196"/>
      <c r="K432" s="196"/>
    </row>
    <row r="433" spans="1:11" ht="15.75" customHeight="1">
      <c r="A433" s="194"/>
      <c r="B433" s="194"/>
      <c r="D433" s="194"/>
      <c r="E433" s="195"/>
      <c r="F433" s="195"/>
      <c r="G433" s="195"/>
      <c r="H433" s="196"/>
      <c r="I433" s="196"/>
      <c r="J433" s="196"/>
      <c r="K433" s="196"/>
    </row>
    <row r="434" spans="1:11" ht="15.75" customHeight="1">
      <c r="A434" s="194"/>
      <c r="B434" s="194"/>
      <c r="D434" s="194"/>
      <c r="E434" s="195"/>
      <c r="F434" s="195"/>
      <c r="G434" s="195"/>
      <c r="H434" s="196"/>
      <c r="I434" s="196"/>
      <c r="J434" s="196"/>
      <c r="K434" s="196"/>
    </row>
    <row r="435" spans="1:11" ht="15.75" customHeight="1">
      <c r="A435" s="194"/>
      <c r="B435" s="194"/>
      <c r="D435" s="194"/>
      <c r="E435" s="195"/>
      <c r="F435" s="195"/>
      <c r="G435" s="195"/>
      <c r="H435" s="196"/>
      <c r="I435" s="196"/>
      <c r="J435" s="196"/>
      <c r="K435" s="196"/>
    </row>
    <row r="436" spans="1:11" ht="15.75" customHeight="1">
      <c r="A436" s="194"/>
      <c r="B436" s="194"/>
      <c r="D436" s="194"/>
      <c r="E436" s="195"/>
      <c r="F436" s="195"/>
      <c r="G436" s="195"/>
      <c r="H436" s="196"/>
      <c r="I436" s="196"/>
      <c r="J436" s="196"/>
      <c r="K436" s="196"/>
    </row>
    <row r="437" spans="1:11" ht="15.75" customHeight="1">
      <c r="A437" s="194"/>
      <c r="B437" s="194"/>
      <c r="D437" s="194"/>
      <c r="E437" s="195"/>
      <c r="F437" s="195"/>
      <c r="G437" s="195"/>
      <c r="H437" s="196"/>
      <c r="I437" s="196"/>
      <c r="J437" s="196"/>
      <c r="K437" s="196"/>
    </row>
    <row r="438" spans="1:11" ht="15.75" customHeight="1">
      <c r="A438" s="194"/>
      <c r="B438" s="194"/>
      <c r="D438" s="194"/>
      <c r="E438" s="195"/>
      <c r="F438" s="195"/>
      <c r="G438" s="195"/>
      <c r="H438" s="196"/>
      <c r="I438" s="196"/>
      <c r="J438" s="196"/>
      <c r="K438" s="196"/>
    </row>
    <row r="439" spans="1:11" ht="15.75" customHeight="1">
      <c r="A439" s="194"/>
      <c r="B439" s="194"/>
      <c r="D439" s="194"/>
      <c r="E439" s="195"/>
      <c r="F439" s="195"/>
      <c r="G439" s="195"/>
      <c r="H439" s="196"/>
      <c r="I439" s="196"/>
      <c r="J439" s="196"/>
      <c r="K439" s="196"/>
    </row>
    <row r="440" spans="1:11" ht="15.75" customHeight="1">
      <c r="A440" s="194"/>
      <c r="B440" s="194"/>
      <c r="D440" s="194"/>
      <c r="E440" s="195"/>
      <c r="F440" s="195"/>
      <c r="G440" s="195"/>
      <c r="H440" s="196"/>
      <c r="I440" s="196"/>
      <c r="J440" s="196"/>
      <c r="K440" s="196"/>
    </row>
    <row r="441" spans="1:11" ht="15.75" customHeight="1">
      <c r="A441" s="194"/>
      <c r="B441" s="194"/>
      <c r="D441" s="194"/>
      <c r="E441" s="195"/>
      <c r="F441" s="195"/>
      <c r="G441" s="195"/>
      <c r="H441" s="196"/>
      <c r="I441" s="196"/>
      <c r="J441" s="196"/>
      <c r="K441" s="196"/>
    </row>
    <row r="442" spans="1:11" ht="15.75" customHeight="1">
      <c r="A442" s="194"/>
      <c r="B442" s="194"/>
      <c r="D442" s="194"/>
      <c r="E442" s="195"/>
      <c r="F442" s="195"/>
      <c r="G442" s="195"/>
      <c r="H442" s="196"/>
      <c r="I442" s="196"/>
      <c r="J442" s="196"/>
      <c r="K442" s="196"/>
    </row>
    <row r="443" spans="1:11" ht="15.75" customHeight="1">
      <c r="A443" s="194"/>
      <c r="B443" s="194"/>
      <c r="D443" s="194"/>
      <c r="E443" s="195"/>
      <c r="F443" s="195"/>
      <c r="G443" s="195"/>
      <c r="H443" s="196"/>
      <c r="I443" s="196"/>
      <c r="J443" s="196"/>
      <c r="K443" s="196"/>
    </row>
    <row r="444" spans="1:11" ht="15.75" customHeight="1">
      <c r="A444" s="194"/>
      <c r="B444" s="194"/>
      <c r="D444" s="194"/>
      <c r="E444" s="195"/>
      <c r="F444" s="195"/>
      <c r="G444" s="195"/>
      <c r="H444" s="196"/>
      <c r="I444" s="196"/>
      <c r="J444" s="196"/>
      <c r="K444" s="196"/>
    </row>
    <row r="445" spans="1:11" ht="15.75" customHeight="1">
      <c r="A445" s="194"/>
      <c r="B445" s="194"/>
      <c r="D445" s="194"/>
      <c r="E445" s="195"/>
      <c r="F445" s="195"/>
      <c r="G445" s="195"/>
      <c r="H445" s="196"/>
      <c r="I445" s="196"/>
      <c r="J445" s="196"/>
      <c r="K445" s="196"/>
    </row>
    <row r="446" spans="1:11" ht="15.75" customHeight="1">
      <c r="A446" s="194"/>
      <c r="B446" s="194"/>
      <c r="D446" s="194"/>
      <c r="E446" s="195"/>
      <c r="F446" s="195"/>
      <c r="G446" s="195"/>
      <c r="H446" s="196"/>
      <c r="I446" s="196"/>
      <c r="J446" s="196"/>
      <c r="K446" s="196"/>
    </row>
    <row r="447" spans="1:11" ht="15.75" customHeight="1">
      <c r="A447" s="194"/>
      <c r="B447" s="194"/>
      <c r="D447" s="194"/>
      <c r="E447" s="195"/>
      <c r="F447" s="195"/>
      <c r="G447" s="195"/>
      <c r="H447" s="196"/>
      <c r="I447" s="196"/>
      <c r="J447" s="196"/>
      <c r="K447" s="196"/>
    </row>
    <row r="448" spans="1:11" ht="15.75" customHeight="1">
      <c r="A448" s="194"/>
      <c r="B448" s="194"/>
      <c r="D448" s="194"/>
      <c r="E448" s="195"/>
      <c r="F448" s="195"/>
      <c r="G448" s="195"/>
      <c r="H448" s="196"/>
      <c r="I448" s="196"/>
      <c r="J448" s="196"/>
      <c r="K448" s="196"/>
    </row>
    <row r="449" spans="1:11" ht="15.75" customHeight="1">
      <c r="A449" s="194"/>
      <c r="B449" s="194"/>
      <c r="D449" s="194"/>
      <c r="E449" s="195"/>
      <c r="F449" s="195"/>
      <c r="G449" s="195"/>
      <c r="H449" s="196"/>
      <c r="I449" s="196"/>
      <c r="J449" s="196"/>
      <c r="K449" s="196"/>
    </row>
    <row r="450" spans="1:11" ht="15.75" customHeight="1">
      <c r="A450" s="194"/>
      <c r="B450" s="194"/>
      <c r="D450" s="194"/>
      <c r="E450" s="195"/>
      <c r="F450" s="195"/>
      <c r="G450" s="195"/>
      <c r="H450" s="196"/>
      <c r="I450" s="196"/>
      <c r="J450" s="196"/>
      <c r="K450" s="196"/>
    </row>
    <row r="451" spans="1:11" ht="15.75" customHeight="1">
      <c r="A451" s="194"/>
      <c r="B451" s="194"/>
      <c r="D451" s="194"/>
      <c r="E451" s="195"/>
      <c r="F451" s="195"/>
      <c r="G451" s="195"/>
      <c r="H451" s="196"/>
      <c r="I451" s="196"/>
      <c r="J451" s="196"/>
      <c r="K451" s="196"/>
    </row>
    <row r="452" spans="1:11" ht="15.75" customHeight="1">
      <c r="A452" s="194"/>
      <c r="B452" s="194"/>
      <c r="D452" s="194"/>
      <c r="E452" s="195"/>
      <c r="F452" s="195"/>
      <c r="G452" s="195"/>
      <c r="H452" s="196"/>
      <c r="I452" s="196"/>
      <c r="J452" s="196"/>
      <c r="K452" s="196"/>
    </row>
    <row r="453" spans="1:11" ht="15.75" customHeight="1">
      <c r="A453" s="194"/>
      <c r="B453" s="194"/>
      <c r="D453" s="194"/>
      <c r="E453" s="195"/>
      <c r="F453" s="195"/>
      <c r="G453" s="195"/>
      <c r="H453" s="196"/>
      <c r="I453" s="196"/>
      <c r="J453" s="196"/>
      <c r="K453" s="196"/>
    </row>
    <row r="454" spans="1:11" ht="15.75" customHeight="1">
      <c r="A454" s="194"/>
      <c r="B454" s="194"/>
      <c r="D454" s="194"/>
      <c r="E454" s="195"/>
      <c r="F454" s="195"/>
      <c r="G454" s="195"/>
      <c r="H454" s="196"/>
      <c r="I454" s="196"/>
      <c r="J454" s="196"/>
      <c r="K454" s="196"/>
    </row>
    <row r="455" spans="1:11" ht="15.75" customHeight="1">
      <c r="A455" s="194"/>
      <c r="B455" s="194"/>
      <c r="D455" s="194"/>
      <c r="E455" s="195"/>
      <c r="F455" s="195"/>
      <c r="G455" s="195"/>
      <c r="H455" s="196"/>
      <c r="I455" s="196"/>
      <c r="J455" s="196"/>
      <c r="K455" s="196"/>
    </row>
    <row r="456" spans="1:11" ht="15.75" customHeight="1">
      <c r="A456" s="194"/>
      <c r="B456" s="194"/>
      <c r="D456" s="194"/>
      <c r="E456" s="195"/>
      <c r="F456" s="195"/>
      <c r="G456" s="195"/>
      <c r="H456" s="196"/>
      <c r="I456" s="196"/>
      <c r="J456" s="196"/>
      <c r="K456" s="196"/>
    </row>
    <row r="457" spans="1:11" ht="15.75" customHeight="1">
      <c r="A457" s="194"/>
      <c r="B457" s="194"/>
      <c r="D457" s="194"/>
      <c r="E457" s="195"/>
      <c r="F457" s="195"/>
      <c r="G457" s="195"/>
      <c r="H457" s="196"/>
      <c r="I457" s="196"/>
      <c r="J457" s="196"/>
      <c r="K457" s="196"/>
    </row>
    <row r="458" spans="1:11" ht="15.75" customHeight="1">
      <c r="A458" s="194"/>
      <c r="B458" s="194"/>
      <c r="D458" s="194"/>
      <c r="E458" s="195"/>
      <c r="F458" s="195"/>
      <c r="G458" s="195"/>
      <c r="H458" s="196"/>
      <c r="I458" s="196"/>
      <c r="J458" s="196"/>
      <c r="K458" s="196"/>
    </row>
    <row r="459" spans="1:11" ht="15.75" customHeight="1">
      <c r="A459" s="194"/>
      <c r="B459" s="194"/>
      <c r="D459" s="194"/>
      <c r="E459" s="195"/>
      <c r="F459" s="195"/>
      <c r="G459" s="195"/>
      <c r="H459" s="196"/>
      <c r="I459" s="196"/>
      <c r="J459" s="196"/>
      <c r="K459" s="196"/>
    </row>
    <row r="460" spans="1:11" ht="15.75" customHeight="1">
      <c r="A460" s="194"/>
      <c r="B460" s="194"/>
      <c r="D460" s="194"/>
      <c r="E460" s="195"/>
      <c r="F460" s="195"/>
      <c r="G460" s="195"/>
      <c r="H460" s="196"/>
      <c r="I460" s="196"/>
      <c r="J460" s="196"/>
      <c r="K460" s="196"/>
    </row>
    <row r="461" spans="1:11" ht="15.75" customHeight="1">
      <c r="A461" s="194"/>
      <c r="B461" s="194"/>
      <c r="D461" s="194"/>
      <c r="E461" s="195"/>
      <c r="F461" s="195"/>
      <c r="G461" s="195"/>
      <c r="H461" s="196"/>
      <c r="I461" s="196"/>
      <c r="J461" s="196"/>
      <c r="K461" s="196"/>
    </row>
    <row r="462" spans="1:11" ht="15.75" customHeight="1">
      <c r="A462" s="194"/>
      <c r="B462" s="194"/>
      <c r="D462" s="194"/>
      <c r="E462" s="195"/>
      <c r="F462" s="195"/>
      <c r="G462" s="195"/>
      <c r="H462" s="196"/>
      <c r="I462" s="196"/>
      <c r="J462" s="196"/>
      <c r="K462" s="196"/>
    </row>
    <row r="463" spans="1:11" ht="15.75" customHeight="1">
      <c r="A463" s="194"/>
      <c r="B463" s="194"/>
      <c r="D463" s="194"/>
      <c r="E463" s="195"/>
      <c r="F463" s="195"/>
      <c r="G463" s="195"/>
      <c r="H463" s="196"/>
      <c r="I463" s="196"/>
      <c r="J463" s="196"/>
      <c r="K463" s="196"/>
    </row>
    <row r="464" spans="1:11" ht="15.75" customHeight="1">
      <c r="A464" s="194"/>
      <c r="B464" s="194"/>
      <c r="D464" s="194"/>
      <c r="E464" s="195"/>
      <c r="F464" s="195"/>
      <c r="G464" s="195"/>
      <c r="H464" s="196"/>
      <c r="I464" s="196"/>
      <c r="J464" s="196"/>
      <c r="K464" s="196"/>
    </row>
    <row r="465" spans="1:11" ht="15.75" customHeight="1">
      <c r="A465" s="194"/>
      <c r="B465" s="194"/>
      <c r="D465" s="194"/>
      <c r="E465" s="195"/>
      <c r="F465" s="195"/>
      <c r="G465" s="195"/>
      <c r="H465" s="196"/>
      <c r="I465" s="196"/>
      <c r="J465" s="196"/>
      <c r="K465" s="196"/>
    </row>
    <row r="466" spans="1:11" ht="15.75" customHeight="1">
      <c r="A466" s="194"/>
      <c r="B466" s="194"/>
      <c r="D466" s="194"/>
      <c r="E466" s="195"/>
      <c r="F466" s="195"/>
      <c r="G466" s="195"/>
      <c r="H466" s="196"/>
      <c r="I466" s="196"/>
      <c r="J466" s="196"/>
      <c r="K466" s="196"/>
    </row>
    <row r="467" spans="1:11" ht="15.75" customHeight="1">
      <c r="A467" s="194"/>
      <c r="B467" s="194"/>
      <c r="D467" s="194"/>
      <c r="E467" s="195"/>
      <c r="F467" s="195"/>
      <c r="G467" s="195"/>
      <c r="H467" s="196"/>
      <c r="I467" s="196"/>
      <c r="J467" s="196"/>
      <c r="K467" s="196"/>
    </row>
    <row r="468" spans="1:11" ht="15.75" customHeight="1">
      <c r="A468" s="194"/>
      <c r="B468" s="194"/>
      <c r="D468" s="194"/>
      <c r="E468" s="195"/>
      <c r="F468" s="195"/>
      <c r="G468" s="195"/>
      <c r="H468" s="196"/>
      <c r="I468" s="196"/>
      <c r="J468" s="196"/>
      <c r="K468" s="196"/>
    </row>
    <row r="469" spans="1:11" ht="15.75" customHeight="1">
      <c r="A469" s="194"/>
      <c r="B469" s="194"/>
      <c r="D469" s="194"/>
      <c r="E469" s="195"/>
      <c r="F469" s="195"/>
      <c r="G469" s="195"/>
      <c r="H469" s="196"/>
      <c r="I469" s="196"/>
      <c r="J469" s="196"/>
      <c r="K469" s="196"/>
    </row>
    <row r="470" spans="1:11" ht="15.75" customHeight="1">
      <c r="A470" s="194"/>
      <c r="B470" s="194"/>
      <c r="D470" s="194"/>
      <c r="E470" s="195"/>
      <c r="F470" s="195"/>
      <c r="G470" s="195"/>
      <c r="H470" s="196"/>
      <c r="I470" s="196"/>
      <c r="J470" s="196"/>
      <c r="K470" s="196"/>
    </row>
    <row r="471" spans="1:11" ht="15.75" customHeight="1">
      <c r="A471" s="194"/>
      <c r="B471" s="194"/>
      <c r="D471" s="194"/>
      <c r="E471" s="195"/>
      <c r="F471" s="195"/>
      <c r="G471" s="195"/>
      <c r="H471" s="196"/>
      <c r="I471" s="196"/>
      <c r="J471" s="196"/>
      <c r="K471" s="196"/>
    </row>
    <row r="472" spans="1:11" ht="15.75" customHeight="1">
      <c r="A472" s="194"/>
      <c r="B472" s="194"/>
      <c r="D472" s="194"/>
      <c r="E472" s="195"/>
      <c r="F472" s="195"/>
      <c r="G472" s="195"/>
      <c r="H472" s="196"/>
      <c r="I472" s="196"/>
      <c r="J472" s="196"/>
      <c r="K472" s="196"/>
    </row>
    <row r="473" spans="1:11" ht="15.75" customHeight="1">
      <c r="A473" s="194"/>
      <c r="B473" s="194"/>
      <c r="D473" s="194"/>
      <c r="E473" s="195"/>
      <c r="F473" s="195"/>
      <c r="G473" s="195"/>
      <c r="H473" s="196"/>
      <c r="I473" s="196"/>
      <c r="J473" s="196"/>
      <c r="K473" s="196"/>
    </row>
    <row r="474" spans="1:11" ht="15.75" customHeight="1">
      <c r="A474" s="194"/>
      <c r="B474" s="194"/>
      <c r="D474" s="194"/>
      <c r="E474" s="195"/>
      <c r="F474" s="195"/>
      <c r="G474" s="195"/>
      <c r="H474" s="196"/>
      <c r="I474" s="196"/>
      <c r="J474" s="196"/>
      <c r="K474" s="196"/>
    </row>
    <row r="475" spans="1:11" ht="15.75" customHeight="1">
      <c r="A475" s="194"/>
      <c r="B475" s="194"/>
      <c r="D475" s="194"/>
      <c r="E475" s="195"/>
      <c r="F475" s="195"/>
      <c r="G475" s="195"/>
      <c r="H475" s="196"/>
      <c r="I475" s="196"/>
      <c r="J475" s="196"/>
      <c r="K475" s="196"/>
    </row>
    <row r="476" spans="1:11" ht="15.75" customHeight="1">
      <c r="A476" s="194"/>
      <c r="B476" s="194"/>
      <c r="D476" s="194"/>
      <c r="E476" s="195"/>
      <c r="F476" s="195"/>
      <c r="G476" s="195"/>
      <c r="H476" s="196"/>
      <c r="I476" s="196"/>
      <c r="J476" s="196"/>
      <c r="K476" s="196"/>
    </row>
    <row r="477" spans="1:11" ht="15.75" customHeight="1">
      <c r="A477" s="194"/>
      <c r="B477" s="194"/>
      <c r="D477" s="194"/>
      <c r="E477" s="195"/>
      <c r="F477" s="195"/>
      <c r="G477" s="195"/>
      <c r="H477" s="196"/>
      <c r="I477" s="196"/>
      <c r="J477" s="196"/>
      <c r="K477" s="196"/>
    </row>
    <row r="478" spans="1:11" ht="15.75" customHeight="1">
      <c r="A478" s="194"/>
      <c r="B478" s="194"/>
      <c r="D478" s="194"/>
      <c r="E478" s="195"/>
      <c r="F478" s="195"/>
      <c r="G478" s="195"/>
      <c r="H478" s="196"/>
      <c r="I478" s="196"/>
      <c r="J478" s="196"/>
      <c r="K478" s="196"/>
    </row>
    <row r="479" spans="1:11" ht="15.75" customHeight="1">
      <c r="A479" s="194"/>
      <c r="B479" s="194"/>
      <c r="D479" s="194"/>
      <c r="E479" s="195"/>
      <c r="F479" s="195"/>
      <c r="G479" s="195"/>
      <c r="H479" s="196"/>
      <c r="I479" s="196"/>
      <c r="J479" s="196"/>
      <c r="K479" s="196"/>
    </row>
    <row r="480" spans="1:11" ht="15.75" customHeight="1">
      <c r="A480" s="194"/>
      <c r="B480" s="194"/>
      <c r="D480" s="194"/>
      <c r="E480" s="195"/>
      <c r="F480" s="195"/>
      <c r="G480" s="195"/>
      <c r="H480" s="196"/>
      <c r="I480" s="196"/>
      <c r="J480" s="196"/>
      <c r="K480" s="196"/>
    </row>
    <row r="481" spans="1:11" ht="15.75" customHeight="1">
      <c r="A481" s="194"/>
      <c r="B481" s="194"/>
      <c r="D481" s="194"/>
      <c r="E481" s="195"/>
      <c r="F481" s="195"/>
      <c r="G481" s="195"/>
      <c r="H481" s="196"/>
      <c r="I481" s="196"/>
      <c r="J481" s="196"/>
      <c r="K481" s="196"/>
    </row>
    <row r="482" spans="1:11" ht="15.75" customHeight="1">
      <c r="A482" s="194"/>
      <c r="B482" s="194"/>
      <c r="D482" s="194"/>
      <c r="E482" s="195"/>
      <c r="F482" s="195"/>
      <c r="G482" s="195"/>
      <c r="H482" s="196"/>
      <c r="I482" s="196"/>
      <c r="J482" s="196"/>
      <c r="K482" s="196"/>
    </row>
    <row r="483" spans="1:11" ht="15.75" customHeight="1">
      <c r="A483" s="194"/>
      <c r="B483" s="194"/>
      <c r="D483" s="194"/>
      <c r="E483" s="195"/>
      <c r="F483" s="195"/>
      <c r="G483" s="195"/>
      <c r="H483" s="196"/>
      <c r="I483" s="196"/>
      <c r="J483" s="196"/>
      <c r="K483" s="196"/>
    </row>
    <row r="484" spans="1:11" ht="15.75" customHeight="1">
      <c r="A484" s="194"/>
      <c r="B484" s="194"/>
      <c r="D484" s="194"/>
      <c r="E484" s="195"/>
      <c r="F484" s="195"/>
      <c r="G484" s="195"/>
      <c r="H484" s="196"/>
      <c r="I484" s="196"/>
      <c r="J484" s="196"/>
      <c r="K484" s="196"/>
    </row>
    <row r="485" spans="1:11" ht="15.75" customHeight="1">
      <c r="A485" s="194"/>
      <c r="B485" s="194"/>
      <c r="D485" s="194"/>
      <c r="E485" s="195"/>
      <c r="F485" s="195"/>
      <c r="G485" s="195"/>
      <c r="H485" s="196"/>
      <c r="I485" s="196"/>
      <c r="J485" s="196"/>
      <c r="K485" s="196"/>
    </row>
    <row r="486" spans="1:11" ht="15.75" customHeight="1">
      <c r="A486" s="194"/>
      <c r="B486" s="194"/>
      <c r="D486" s="194"/>
      <c r="E486" s="195"/>
      <c r="F486" s="195"/>
      <c r="G486" s="195"/>
      <c r="H486" s="196"/>
      <c r="I486" s="196"/>
      <c r="J486" s="196"/>
      <c r="K486" s="196"/>
    </row>
    <row r="487" spans="1:11" ht="15.75" customHeight="1">
      <c r="A487" s="194"/>
      <c r="B487" s="194"/>
      <c r="D487" s="194"/>
      <c r="E487" s="195"/>
      <c r="F487" s="195"/>
      <c r="G487" s="195"/>
      <c r="H487" s="196"/>
      <c r="I487" s="196"/>
      <c r="J487" s="196"/>
      <c r="K487" s="196"/>
    </row>
    <row r="488" spans="1:11" ht="15.75" customHeight="1">
      <c r="A488" s="194"/>
      <c r="B488" s="194"/>
      <c r="D488" s="194"/>
      <c r="E488" s="195"/>
      <c r="F488" s="195"/>
      <c r="G488" s="195"/>
      <c r="H488" s="196"/>
      <c r="I488" s="196"/>
      <c r="J488" s="196"/>
      <c r="K488" s="196"/>
    </row>
    <row r="489" spans="1:11" ht="15.75" customHeight="1">
      <c r="A489" s="194"/>
      <c r="B489" s="194"/>
      <c r="D489" s="194"/>
      <c r="E489" s="195"/>
      <c r="F489" s="195"/>
      <c r="G489" s="195"/>
      <c r="H489" s="196"/>
      <c r="I489" s="196"/>
      <c r="J489" s="196"/>
      <c r="K489" s="196"/>
    </row>
    <row r="490" spans="1:11" ht="15.75" customHeight="1">
      <c r="A490" s="194"/>
      <c r="B490" s="194"/>
      <c r="D490" s="194"/>
      <c r="E490" s="195"/>
      <c r="F490" s="195"/>
      <c r="G490" s="195"/>
      <c r="H490" s="196"/>
      <c r="I490" s="196"/>
      <c r="J490" s="196"/>
      <c r="K490" s="196"/>
    </row>
    <row r="491" spans="1:11" ht="15.75" customHeight="1">
      <c r="A491" s="194"/>
      <c r="B491" s="194"/>
      <c r="D491" s="194"/>
      <c r="E491" s="195"/>
      <c r="F491" s="195"/>
      <c r="G491" s="195"/>
      <c r="H491" s="196"/>
      <c r="I491" s="196"/>
      <c r="J491" s="196"/>
      <c r="K491" s="196"/>
    </row>
    <row r="492" spans="1:11" ht="15.75" customHeight="1">
      <c r="A492" s="194"/>
      <c r="B492" s="194"/>
      <c r="D492" s="194"/>
      <c r="E492" s="195"/>
      <c r="F492" s="195"/>
      <c r="G492" s="195"/>
      <c r="H492" s="196"/>
      <c r="I492" s="196"/>
      <c r="J492" s="196"/>
      <c r="K492" s="196"/>
    </row>
    <row r="493" spans="1:11" ht="15.75" customHeight="1">
      <c r="A493" s="194"/>
      <c r="B493" s="194"/>
      <c r="D493" s="194"/>
      <c r="E493" s="195"/>
      <c r="F493" s="195"/>
      <c r="G493" s="195"/>
      <c r="H493" s="196"/>
      <c r="I493" s="196"/>
      <c r="J493" s="196"/>
      <c r="K493" s="196"/>
    </row>
    <row r="494" spans="1:11" ht="15.75" customHeight="1">
      <c r="A494" s="194"/>
      <c r="B494" s="194"/>
      <c r="D494" s="194"/>
      <c r="E494" s="195"/>
      <c r="F494" s="195"/>
      <c r="G494" s="195"/>
      <c r="H494" s="196"/>
      <c r="I494" s="196"/>
      <c r="J494" s="196"/>
      <c r="K494" s="196"/>
    </row>
    <row r="495" spans="1:11" ht="15.75" customHeight="1">
      <c r="A495" s="194"/>
      <c r="B495" s="194"/>
      <c r="D495" s="194"/>
      <c r="E495" s="195"/>
      <c r="F495" s="195"/>
      <c r="G495" s="195"/>
      <c r="H495" s="196"/>
      <c r="I495" s="196"/>
      <c r="J495" s="196"/>
      <c r="K495" s="196"/>
    </row>
    <row r="496" spans="1:11" ht="15.75" customHeight="1">
      <c r="A496" s="194"/>
      <c r="B496" s="194"/>
      <c r="D496" s="194"/>
      <c r="E496" s="195"/>
      <c r="F496" s="195"/>
      <c r="G496" s="195"/>
      <c r="H496" s="196"/>
      <c r="I496" s="196"/>
      <c r="J496" s="196"/>
      <c r="K496" s="196"/>
    </row>
    <row r="497" spans="1:11" ht="15.75" customHeight="1">
      <c r="A497" s="194"/>
      <c r="B497" s="194"/>
      <c r="D497" s="194"/>
      <c r="E497" s="195"/>
      <c r="F497" s="195"/>
      <c r="G497" s="195"/>
      <c r="H497" s="196"/>
      <c r="I497" s="196"/>
      <c r="J497" s="196"/>
      <c r="K497" s="196"/>
    </row>
    <row r="498" spans="1:11" ht="15.75" customHeight="1">
      <c r="A498" s="194"/>
      <c r="B498" s="194"/>
      <c r="D498" s="194"/>
      <c r="E498" s="195"/>
      <c r="F498" s="195"/>
      <c r="G498" s="195"/>
      <c r="H498" s="196"/>
      <c r="I498" s="196"/>
      <c r="J498" s="196"/>
      <c r="K498" s="196"/>
    </row>
    <row r="499" spans="1:11" ht="15.75" customHeight="1">
      <c r="A499" s="194"/>
      <c r="B499" s="194"/>
      <c r="D499" s="194"/>
      <c r="E499" s="195"/>
      <c r="F499" s="195"/>
      <c r="G499" s="195"/>
      <c r="H499" s="196"/>
      <c r="I499" s="196"/>
      <c r="J499" s="196"/>
      <c r="K499" s="196"/>
    </row>
    <row r="500" spans="1:11" ht="15.75" customHeight="1">
      <c r="A500" s="194"/>
      <c r="B500" s="194"/>
      <c r="D500" s="194"/>
      <c r="E500" s="195"/>
      <c r="F500" s="195"/>
      <c r="G500" s="195"/>
      <c r="H500" s="196"/>
      <c r="I500" s="196"/>
      <c r="J500" s="196"/>
      <c r="K500" s="196"/>
    </row>
    <row r="501" spans="1:11" ht="15.75" customHeight="1">
      <c r="A501" s="194"/>
      <c r="B501" s="194"/>
      <c r="D501" s="194"/>
      <c r="E501" s="195"/>
      <c r="F501" s="195"/>
      <c r="G501" s="195"/>
      <c r="H501" s="196"/>
      <c r="I501" s="196"/>
      <c r="J501" s="196"/>
      <c r="K501" s="196"/>
    </row>
    <row r="502" spans="1:11" ht="15.75" customHeight="1">
      <c r="A502" s="194"/>
      <c r="B502" s="194"/>
      <c r="D502" s="194"/>
      <c r="E502" s="195"/>
      <c r="F502" s="195"/>
      <c r="G502" s="195"/>
      <c r="H502" s="196"/>
      <c r="I502" s="196"/>
      <c r="J502" s="196"/>
      <c r="K502" s="196"/>
    </row>
    <row r="503" spans="1:11" ht="15.75" customHeight="1">
      <c r="A503" s="194"/>
      <c r="B503" s="194"/>
      <c r="D503" s="194"/>
      <c r="E503" s="195"/>
      <c r="F503" s="195"/>
      <c r="G503" s="195"/>
      <c r="H503" s="196"/>
      <c r="I503" s="196"/>
      <c r="J503" s="196"/>
      <c r="K503" s="196"/>
    </row>
    <row r="504" spans="1:11" ht="15.75" customHeight="1">
      <c r="A504" s="194"/>
      <c r="B504" s="194"/>
      <c r="D504" s="194"/>
      <c r="E504" s="195"/>
      <c r="F504" s="195"/>
      <c r="G504" s="195"/>
      <c r="H504" s="196"/>
      <c r="I504" s="196"/>
      <c r="J504" s="196"/>
      <c r="K504" s="196"/>
    </row>
    <row r="505" spans="1:11" ht="15.75" customHeight="1">
      <c r="A505" s="194"/>
      <c r="B505" s="194"/>
      <c r="D505" s="194"/>
      <c r="E505" s="195"/>
      <c r="F505" s="195"/>
      <c r="G505" s="195"/>
      <c r="H505" s="196"/>
      <c r="I505" s="196"/>
      <c r="J505" s="196"/>
      <c r="K505" s="196"/>
    </row>
    <row r="506" spans="1:11" ht="15.75" customHeight="1">
      <c r="A506" s="194"/>
      <c r="B506" s="194"/>
      <c r="D506" s="194"/>
      <c r="E506" s="195"/>
      <c r="F506" s="195"/>
      <c r="G506" s="195"/>
      <c r="H506" s="196"/>
      <c r="I506" s="196"/>
      <c r="J506" s="196"/>
      <c r="K506" s="196"/>
    </row>
    <row r="507" spans="1:11" ht="15.75" customHeight="1">
      <c r="A507" s="194"/>
      <c r="B507" s="194"/>
      <c r="D507" s="194"/>
      <c r="E507" s="195"/>
      <c r="F507" s="195"/>
      <c r="G507" s="195"/>
      <c r="H507" s="196"/>
      <c r="I507" s="196"/>
      <c r="J507" s="196"/>
      <c r="K507" s="196"/>
    </row>
    <row r="508" spans="1:11" ht="15.75" customHeight="1">
      <c r="A508" s="194"/>
      <c r="B508" s="194"/>
      <c r="D508" s="194"/>
      <c r="E508" s="195"/>
      <c r="F508" s="195"/>
      <c r="G508" s="195"/>
      <c r="H508" s="196"/>
      <c r="I508" s="196"/>
      <c r="J508" s="196"/>
      <c r="K508" s="196"/>
    </row>
    <row r="509" spans="1:11" ht="15.75" customHeight="1">
      <c r="A509" s="194"/>
      <c r="B509" s="194"/>
      <c r="D509" s="194"/>
      <c r="E509" s="195"/>
      <c r="F509" s="195"/>
      <c r="G509" s="195"/>
      <c r="H509" s="196"/>
      <c r="I509" s="196"/>
      <c r="J509" s="196"/>
      <c r="K509" s="196"/>
    </row>
    <row r="510" spans="1:11" ht="15.75" customHeight="1">
      <c r="A510" s="194"/>
      <c r="B510" s="194"/>
      <c r="D510" s="194"/>
      <c r="E510" s="195"/>
      <c r="F510" s="195"/>
      <c r="G510" s="195"/>
      <c r="H510" s="196"/>
      <c r="I510" s="196"/>
      <c r="J510" s="196"/>
      <c r="K510" s="196"/>
    </row>
    <row r="511" spans="1:11" ht="15.75" customHeight="1">
      <c r="A511" s="194"/>
      <c r="B511" s="194"/>
      <c r="D511" s="194"/>
      <c r="E511" s="195"/>
      <c r="F511" s="195"/>
      <c r="G511" s="195"/>
      <c r="H511" s="196"/>
      <c r="I511" s="196"/>
      <c r="J511" s="196"/>
      <c r="K511" s="196"/>
    </row>
    <row r="512" spans="1:11" ht="15.75" customHeight="1">
      <c r="A512" s="194"/>
      <c r="B512" s="194"/>
      <c r="D512" s="194"/>
      <c r="E512" s="195"/>
      <c r="F512" s="195"/>
      <c r="G512" s="195"/>
      <c r="H512" s="196"/>
      <c r="I512" s="196"/>
      <c r="J512" s="196"/>
      <c r="K512" s="196"/>
    </row>
    <row r="513" spans="1:11" ht="15.75" customHeight="1">
      <c r="A513" s="194"/>
      <c r="B513" s="194"/>
      <c r="D513" s="194"/>
      <c r="E513" s="195"/>
      <c r="F513" s="195"/>
      <c r="G513" s="195"/>
      <c r="H513" s="196"/>
      <c r="I513" s="196"/>
      <c r="J513" s="196"/>
      <c r="K513" s="196"/>
    </row>
    <row r="514" spans="1:11" ht="15.75" customHeight="1">
      <c r="A514" s="194"/>
      <c r="B514" s="194"/>
      <c r="D514" s="194"/>
      <c r="E514" s="195"/>
      <c r="F514" s="195"/>
      <c r="G514" s="195"/>
      <c r="H514" s="196"/>
      <c r="I514" s="196"/>
      <c r="J514" s="196"/>
      <c r="K514" s="196"/>
    </row>
    <row r="515" spans="1:11" ht="15.75" customHeight="1">
      <c r="A515" s="194"/>
      <c r="B515" s="194"/>
      <c r="D515" s="194"/>
      <c r="E515" s="195"/>
      <c r="F515" s="195"/>
      <c r="G515" s="195"/>
      <c r="H515" s="196"/>
      <c r="I515" s="196"/>
      <c r="J515" s="196"/>
      <c r="K515" s="196"/>
    </row>
    <row r="516" spans="1:11" ht="15.75" customHeight="1">
      <c r="A516" s="194"/>
      <c r="B516" s="194"/>
      <c r="D516" s="194"/>
      <c r="E516" s="195"/>
      <c r="F516" s="195"/>
      <c r="G516" s="195"/>
      <c r="H516" s="196"/>
      <c r="I516" s="196"/>
      <c r="J516" s="196"/>
      <c r="K516" s="196"/>
    </row>
    <row r="517" spans="1:11" ht="15.75" customHeight="1">
      <c r="A517" s="194"/>
      <c r="B517" s="194"/>
      <c r="D517" s="194"/>
      <c r="E517" s="195"/>
      <c r="F517" s="195"/>
      <c r="G517" s="195"/>
      <c r="H517" s="196"/>
      <c r="I517" s="196"/>
      <c r="J517" s="196"/>
      <c r="K517" s="196"/>
    </row>
    <row r="518" spans="1:11" ht="15.75" customHeight="1">
      <c r="A518" s="194"/>
      <c r="B518" s="194"/>
      <c r="D518" s="194"/>
      <c r="E518" s="195"/>
      <c r="F518" s="195"/>
      <c r="G518" s="195"/>
      <c r="H518" s="196"/>
      <c r="I518" s="196"/>
      <c r="J518" s="196"/>
      <c r="K518" s="196"/>
    </row>
    <row r="519" spans="1:11" ht="15.75" customHeight="1">
      <c r="A519" s="194"/>
      <c r="B519" s="194"/>
      <c r="D519" s="194"/>
      <c r="E519" s="195"/>
      <c r="F519" s="195"/>
      <c r="G519" s="195"/>
      <c r="H519" s="196"/>
      <c r="I519" s="196"/>
      <c r="J519" s="196"/>
      <c r="K519" s="196"/>
    </row>
    <row r="520" spans="1:11" ht="15.75" customHeight="1">
      <c r="A520" s="194"/>
      <c r="B520" s="194"/>
      <c r="D520" s="194"/>
      <c r="E520" s="195"/>
      <c r="F520" s="195"/>
      <c r="G520" s="195"/>
      <c r="H520" s="196"/>
      <c r="I520" s="196"/>
      <c r="J520" s="196"/>
      <c r="K520" s="196"/>
    </row>
    <row r="521" spans="1:11" ht="15.75" customHeight="1">
      <c r="A521" s="194"/>
      <c r="B521" s="194"/>
      <c r="D521" s="194"/>
      <c r="E521" s="195"/>
      <c r="F521" s="195"/>
      <c r="G521" s="195"/>
      <c r="H521" s="196"/>
      <c r="I521" s="196"/>
      <c r="J521" s="196"/>
      <c r="K521" s="196"/>
    </row>
    <row r="522" spans="1:11" ht="15.75" customHeight="1">
      <c r="A522" s="194"/>
      <c r="B522" s="194"/>
      <c r="D522" s="194"/>
      <c r="E522" s="195"/>
      <c r="F522" s="195"/>
      <c r="G522" s="195"/>
      <c r="H522" s="196"/>
      <c r="I522" s="196"/>
      <c r="J522" s="196"/>
      <c r="K522" s="196"/>
    </row>
    <row r="523" spans="1:11" ht="15.75" customHeight="1">
      <c r="A523" s="194"/>
      <c r="B523" s="194"/>
      <c r="D523" s="194"/>
      <c r="E523" s="195"/>
      <c r="F523" s="195"/>
      <c r="G523" s="195"/>
      <c r="H523" s="196"/>
      <c r="I523" s="196"/>
      <c r="J523" s="196"/>
      <c r="K523" s="196"/>
    </row>
    <row r="524" spans="1:11" ht="15.75" customHeight="1">
      <c r="A524" s="194"/>
      <c r="B524" s="194"/>
      <c r="D524" s="194"/>
      <c r="E524" s="195"/>
      <c r="F524" s="195"/>
      <c r="G524" s="195"/>
      <c r="H524" s="196"/>
      <c r="I524" s="196"/>
      <c r="J524" s="196"/>
      <c r="K524" s="196"/>
    </row>
    <row r="525" spans="1:11" ht="15.75" customHeight="1">
      <c r="A525" s="194"/>
      <c r="B525" s="194"/>
      <c r="D525" s="194"/>
      <c r="E525" s="195"/>
      <c r="F525" s="195"/>
      <c r="G525" s="195"/>
      <c r="H525" s="196"/>
      <c r="I525" s="196"/>
      <c r="J525" s="196"/>
      <c r="K525" s="196"/>
    </row>
    <row r="526" spans="1:11" ht="15.75" customHeight="1">
      <c r="A526" s="194"/>
      <c r="B526" s="194"/>
      <c r="D526" s="194"/>
      <c r="E526" s="195"/>
      <c r="F526" s="195"/>
      <c r="G526" s="195"/>
      <c r="H526" s="196"/>
      <c r="I526" s="196"/>
      <c r="J526" s="196"/>
      <c r="K526" s="196"/>
    </row>
    <row r="527" spans="1:11" ht="15.75" customHeight="1">
      <c r="A527" s="194"/>
      <c r="B527" s="194"/>
      <c r="D527" s="194"/>
      <c r="E527" s="195"/>
      <c r="F527" s="195"/>
      <c r="G527" s="195"/>
      <c r="H527" s="196"/>
      <c r="I527" s="196"/>
      <c r="J527" s="196"/>
      <c r="K527" s="196"/>
    </row>
    <row r="528" spans="1:11" ht="15.75" customHeight="1">
      <c r="A528" s="194"/>
      <c r="B528" s="194"/>
      <c r="D528" s="194"/>
      <c r="E528" s="195"/>
      <c r="F528" s="195"/>
      <c r="G528" s="195"/>
      <c r="H528" s="196"/>
      <c r="I528" s="196"/>
      <c r="J528" s="196"/>
      <c r="K528" s="196"/>
    </row>
    <row r="529" spans="1:11" ht="15.75" customHeight="1">
      <c r="A529" s="194"/>
      <c r="B529" s="194"/>
      <c r="D529" s="194"/>
      <c r="E529" s="195"/>
      <c r="F529" s="195"/>
      <c r="G529" s="195"/>
      <c r="H529" s="196"/>
      <c r="I529" s="196"/>
      <c r="J529" s="196"/>
      <c r="K529" s="196"/>
    </row>
    <row r="530" spans="1:11" ht="15.75" customHeight="1">
      <c r="A530" s="194"/>
      <c r="B530" s="194"/>
      <c r="D530" s="194"/>
      <c r="E530" s="195"/>
      <c r="F530" s="195"/>
      <c r="G530" s="195"/>
      <c r="H530" s="196"/>
      <c r="I530" s="196"/>
      <c r="J530" s="196"/>
      <c r="K530" s="196"/>
    </row>
    <row r="531" spans="1:11" ht="15.75" customHeight="1">
      <c r="A531" s="194"/>
      <c r="B531" s="194"/>
      <c r="D531" s="194"/>
      <c r="E531" s="195"/>
      <c r="F531" s="195"/>
      <c r="G531" s="195"/>
      <c r="H531" s="196"/>
      <c r="I531" s="196"/>
      <c r="J531" s="196"/>
      <c r="K531" s="196"/>
    </row>
    <row r="532" spans="1:11" ht="15.75" customHeight="1">
      <c r="A532" s="194"/>
      <c r="B532" s="194"/>
      <c r="D532" s="194"/>
      <c r="E532" s="195"/>
      <c r="F532" s="195"/>
      <c r="G532" s="195"/>
      <c r="H532" s="196"/>
      <c r="I532" s="196"/>
      <c r="J532" s="196"/>
      <c r="K532" s="196"/>
    </row>
    <row r="533" spans="1:11" ht="15.75" customHeight="1">
      <c r="A533" s="194"/>
      <c r="B533" s="194"/>
      <c r="D533" s="194"/>
      <c r="E533" s="195"/>
      <c r="F533" s="195"/>
      <c r="G533" s="195"/>
      <c r="H533" s="196"/>
      <c r="I533" s="196"/>
      <c r="J533" s="196"/>
      <c r="K533" s="196"/>
    </row>
    <row r="534" spans="1:11" ht="15.75" customHeight="1">
      <c r="A534" s="194"/>
      <c r="B534" s="194"/>
      <c r="D534" s="194"/>
      <c r="E534" s="195"/>
      <c r="F534" s="195"/>
      <c r="G534" s="195"/>
      <c r="H534" s="196"/>
      <c r="I534" s="196"/>
      <c r="J534" s="196"/>
      <c r="K534" s="196"/>
    </row>
    <row r="535" spans="1:11" ht="15.75" customHeight="1">
      <c r="A535" s="194"/>
      <c r="B535" s="194"/>
      <c r="D535" s="194"/>
      <c r="E535" s="195"/>
      <c r="F535" s="195"/>
      <c r="G535" s="195"/>
      <c r="H535" s="196"/>
      <c r="I535" s="196"/>
      <c r="J535" s="196"/>
      <c r="K535" s="196"/>
    </row>
    <row r="536" spans="1:11" ht="15.75" customHeight="1">
      <c r="A536" s="194"/>
      <c r="B536" s="194"/>
      <c r="D536" s="194"/>
      <c r="E536" s="195"/>
      <c r="F536" s="195"/>
      <c r="G536" s="195"/>
      <c r="H536" s="196"/>
      <c r="I536" s="196"/>
      <c r="J536" s="196"/>
      <c r="K536" s="196"/>
    </row>
    <row r="537" spans="1:11" ht="15.75" customHeight="1">
      <c r="A537" s="194"/>
      <c r="B537" s="194"/>
      <c r="D537" s="194"/>
      <c r="E537" s="195"/>
      <c r="F537" s="195"/>
      <c r="G537" s="195"/>
      <c r="H537" s="196"/>
      <c r="I537" s="196"/>
      <c r="J537" s="196"/>
      <c r="K537" s="196"/>
    </row>
    <row r="538" spans="1:11" ht="15.75" customHeight="1">
      <c r="A538" s="194"/>
      <c r="B538" s="194"/>
      <c r="D538" s="194"/>
      <c r="E538" s="195"/>
      <c r="F538" s="195"/>
      <c r="G538" s="195"/>
      <c r="H538" s="196"/>
      <c r="I538" s="196"/>
      <c r="J538" s="196"/>
      <c r="K538" s="196"/>
    </row>
    <row r="539" spans="1:11" ht="15.75" customHeight="1">
      <c r="A539" s="194"/>
      <c r="B539" s="194"/>
      <c r="D539" s="194"/>
      <c r="E539" s="195"/>
      <c r="F539" s="195"/>
      <c r="G539" s="195"/>
      <c r="H539" s="196"/>
      <c r="I539" s="196"/>
      <c r="J539" s="196"/>
      <c r="K539" s="196"/>
    </row>
    <row r="540" spans="1:11" ht="15.75" customHeight="1">
      <c r="A540" s="194"/>
      <c r="B540" s="194"/>
      <c r="D540" s="194"/>
      <c r="E540" s="195"/>
      <c r="F540" s="195"/>
      <c r="G540" s="195"/>
      <c r="H540" s="196"/>
      <c r="I540" s="196"/>
      <c r="J540" s="196"/>
      <c r="K540" s="196"/>
    </row>
    <row r="541" spans="1:11" ht="15.75" customHeight="1">
      <c r="A541" s="194"/>
      <c r="B541" s="194"/>
      <c r="D541" s="194"/>
      <c r="E541" s="195"/>
      <c r="F541" s="195"/>
      <c r="G541" s="195"/>
      <c r="H541" s="196"/>
      <c r="I541" s="196"/>
      <c r="J541" s="196"/>
      <c r="K541" s="196"/>
    </row>
    <row r="542" spans="1:11" ht="15.75" customHeight="1">
      <c r="A542" s="194"/>
      <c r="B542" s="194"/>
      <c r="D542" s="194"/>
      <c r="E542" s="195"/>
      <c r="F542" s="195"/>
      <c r="G542" s="195"/>
      <c r="H542" s="196"/>
      <c r="I542" s="196"/>
      <c r="J542" s="196"/>
      <c r="K542" s="196"/>
    </row>
    <row r="543" spans="1:11" ht="15.75" customHeight="1">
      <c r="A543" s="194"/>
      <c r="B543" s="194"/>
      <c r="D543" s="194"/>
      <c r="E543" s="195"/>
      <c r="F543" s="195"/>
      <c r="G543" s="195"/>
      <c r="H543" s="196"/>
      <c r="I543" s="196"/>
      <c r="J543" s="196"/>
      <c r="K543" s="196"/>
    </row>
    <row r="544" spans="1:11" ht="15.75" customHeight="1">
      <c r="A544" s="194"/>
      <c r="B544" s="194"/>
      <c r="D544" s="194"/>
      <c r="E544" s="195"/>
      <c r="F544" s="195"/>
      <c r="G544" s="195"/>
      <c r="H544" s="196"/>
      <c r="I544" s="196"/>
      <c r="J544" s="196"/>
      <c r="K544" s="196"/>
    </row>
    <row r="545" spans="1:11" ht="15.75" customHeight="1">
      <c r="A545" s="194"/>
      <c r="B545" s="194"/>
      <c r="D545" s="194"/>
      <c r="E545" s="195"/>
      <c r="F545" s="195"/>
      <c r="G545" s="195"/>
      <c r="H545" s="196"/>
      <c r="I545" s="196"/>
      <c r="J545" s="196"/>
      <c r="K545" s="196"/>
    </row>
    <row r="546" spans="1:11" ht="15.75" customHeight="1">
      <c r="A546" s="194"/>
      <c r="B546" s="194"/>
      <c r="D546" s="194"/>
      <c r="E546" s="195"/>
      <c r="F546" s="195"/>
      <c r="G546" s="195"/>
      <c r="H546" s="196"/>
      <c r="I546" s="196"/>
      <c r="J546" s="196"/>
      <c r="K546" s="196"/>
    </row>
    <row r="547" spans="1:11" ht="15.75" customHeight="1">
      <c r="A547" s="194"/>
      <c r="B547" s="194"/>
      <c r="D547" s="194"/>
      <c r="E547" s="195"/>
      <c r="F547" s="195"/>
      <c r="G547" s="195"/>
      <c r="H547" s="196"/>
      <c r="I547" s="196"/>
      <c r="J547" s="196"/>
      <c r="K547" s="196"/>
    </row>
    <row r="548" spans="1:11" ht="15.75" customHeight="1">
      <c r="A548" s="194"/>
      <c r="B548" s="194"/>
      <c r="D548" s="194"/>
      <c r="E548" s="195"/>
      <c r="F548" s="195"/>
      <c r="G548" s="195"/>
      <c r="H548" s="196"/>
      <c r="I548" s="196"/>
      <c r="J548" s="196"/>
      <c r="K548" s="196"/>
    </row>
    <row r="549" spans="1:11" ht="15.75" customHeight="1">
      <c r="A549" s="194"/>
      <c r="B549" s="194"/>
      <c r="D549" s="194"/>
      <c r="E549" s="195"/>
      <c r="F549" s="195"/>
      <c r="G549" s="195"/>
      <c r="H549" s="196"/>
      <c r="I549" s="196"/>
      <c r="J549" s="196"/>
      <c r="K549" s="196"/>
    </row>
    <row r="550" spans="1:11" ht="15.75" customHeight="1">
      <c r="A550" s="194"/>
      <c r="B550" s="194"/>
      <c r="D550" s="194"/>
      <c r="E550" s="195"/>
      <c r="F550" s="195"/>
      <c r="G550" s="195"/>
      <c r="H550" s="196"/>
      <c r="I550" s="196"/>
      <c r="J550" s="196"/>
      <c r="K550" s="196"/>
    </row>
    <row r="551" spans="1:11" ht="15.75" customHeight="1">
      <c r="A551" s="194"/>
      <c r="B551" s="194"/>
      <c r="D551" s="194"/>
      <c r="E551" s="195"/>
      <c r="F551" s="195"/>
      <c r="G551" s="195"/>
      <c r="H551" s="196"/>
      <c r="I551" s="196"/>
      <c r="J551" s="196"/>
      <c r="K551" s="196"/>
    </row>
    <row r="552" spans="1:11" ht="15.75" customHeight="1">
      <c r="A552" s="194"/>
      <c r="B552" s="194"/>
      <c r="D552" s="194"/>
      <c r="E552" s="195"/>
      <c r="F552" s="195"/>
      <c r="G552" s="195"/>
      <c r="H552" s="196"/>
      <c r="I552" s="196"/>
      <c r="J552" s="196"/>
      <c r="K552" s="196"/>
    </row>
    <row r="553" spans="1:11" ht="15.75" customHeight="1">
      <c r="A553" s="194"/>
      <c r="B553" s="194"/>
      <c r="D553" s="194"/>
      <c r="E553" s="195"/>
      <c r="F553" s="195"/>
      <c r="G553" s="195"/>
      <c r="H553" s="196"/>
      <c r="I553" s="196"/>
      <c r="J553" s="196"/>
      <c r="K553" s="196"/>
    </row>
    <row r="554" spans="1:11" ht="15.75" customHeight="1">
      <c r="A554" s="194"/>
      <c r="B554" s="194"/>
      <c r="D554" s="194"/>
      <c r="E554" s="195"/>
      <c r="F554" s="195"/>
      <c r="G554" s="195"/>
      <c r="H554" s="196"/>
      <c r="I554" s="196"/>
      <c r="J554" s="196"/>
      <c r="K554" s="196"/>
    </row>
    <row r="555" spans="1:11" ht="15.75" customHeight="1">
      <c r="A555" s="194"/>
      <c r="B555" s="194"/>
      <c r="D555" s="194"/>
      <c r="E555" s="195"/>
      <c r="F555" s="195"/>
      <c r="G555" s="195"/>
      <c r="H555" s="196"/>
      <c r="I555" s="196"/>
      <c r="J555" s="196"/>
      <c r="K555" s="196"/>
    </row>
    <row r="556" spans="1:11" ht="15.75" customHeight="1">
      <c r="A556" s="194"/>
      <c r="B556" s="194"/>
      <c r="D556" s="194"/>
      <c r="E556" s="195"/>
      <c r="F556" s="195"/>
      <c r="G556" s="195"/>
      <c r="H556" s="196"/>
      <c r="I556" s="196"/>
      <c r="J556" s="196"/>
      <c r="K556" s="196"/>
    </row>
    <row r="557" spans="1:11" ht="15.75" customHeight="1">
      <c r="A557" s="194"/>
      <c r="B557" s="194"/>
      <c r="D557" s="194"/>
      <c r="E557" s="195"/>
      <c r="F557" s="195"/>
      <c r="G557" s="195"/>
      <c r="H557" s="196"/>
      <c r="I557" s="196"/>
      <c r="J557" s="196"/>
      <c r="K557" s="196"/>
    </row>
    <row r="558" spans="1:11" ht="15.75" customHeight="1">
      <c r="A558" s="194"/>
      <c r="B558" s="194"/>
      <c r="D558" s="194"/>
      <c r="E558" s="195"/>
      <c r="F558" s="195"/>
      <c r="G558" s="195"/>
      <c r="H558" s="196"/>
      <c r="I558" s="196"/>
      <c r="J558" s="196"/>
      <c r="K558" s="196"/>
    </row>
    <row r="559" spans="1:11" ht="15.75" customHeight="1">
      <c r="A559" s="194"/>
      <c r="B559" s="194"/>
      <c r="D559" s="194"/>
      <c r="E559" s="195"/>
      <c r="F559" s="195"/>
      <c r="G559" s="195"/>
      <c r="H559" s="196"/>
      <c r="I559" s="196"/>
      <c r="J559" s="196"/>
      <c r="K559" s="196"/>
    </row>
    <row r="560" spans="1:11" ht="15.75" customHeight="1">
      <c r="A560" s="194"/>
      <c r="B560" s="194"/>
      <c r="D560" s="194"/>
      <c r="E560" s="195"/>
      <c r="F560" s="195"/>
      <c r="G560" s="195"/>
      <c r="H560" s="196"/>
      <c r="I560" s="196"/>
      <c r="J560" s="196"/>
      <c r="K560" s="196"/>
    </row>
    <row r="561" spans="1:11" ht="15.75" customHeight="1">
      <c r="A561" s="194"/>
      <c r="B561" s="194"/>
      <c r="D561" s="194"/>
      <c r="E561" s="195"/>
      <c r="F561" s="195"/>
      <c r="G561" s="195"/>
      <c r="H561" s="196"/>
      <c r="I561" s="196"/>
      <c r="J561" s="196"/>
      <c r="K561" s="196"/>
    </row>
    <row r="562" spans="1:11" ht="15.75" customHeight="1">
      <c r="A562" s="194"/>
      <c r="B562" s="194"/>
      <c r="D562" s="194"/>
      <c r="E562" s="195"/>
      <c r="F562" s="195"/>
      <c r="G562" s="195"/>
      <c r="H562" s="196"/>
      <c r="I562" s="196"/>
      <c r="J562" s="196"/>
      <c r="K562" s="196"/>
    </row>
    <row r="563" spans="1:11" ht="15.75" customHeight="1">
      <c r="A563" s="194"/>
      <c r="B563" s="194"/>
      <c r="D563" s="194"/>
      <c r="E563" s="195"/>
      <c r="F563" s="195"/>
      <c r="G563" s="195"/>
      <c r="H563" s="196"/>
      <c r="I563" s="196"/>
      <c r="J563" s="196"/>
      <c r="K563" s="196"/>
    </row>
    <row r="564" spans="1:11" ht="15.75" customHeight="1">
      <c r="A564" s="194"/>
      <c r="B564" s="194"/>
      <c r="D564" s="194"/>
      <c r="E564" s="195"/>
      <c r="F564" s="195"/>
      <c r="G564" s="195"/>
      <c r="H564" s="196"/>
      <c r="I564" s="196"/>
      <c r="J564" s="196"/>
      <c r="K564" s="196"/>
    </row>
    <row r="565" spans="1:11" ht="15.75" customHeight="1">
      <c r="A565" s="194"/>
      <c r="B565" s="194"/>
      <c r="D565" s="194"/>
      <c r="E565" s="195"/>
      <c r="F565" s="195"/>
      <c r="G565" s="195"/>
      <c r="H565" s="196"/>
      <c r="I565" s="196"/>
      <c r="J565" s="196"/>
      <c r="K565" s="196"/>
    </row>
    <row r="566" spans="1:11" ht="15.75" customHeight="1">
      <c r="A566" s="194"/>
      <c r="B566" s="194"/>
      <c r="D566" s="194"/>
      <c r="E566" s="195"/>
      <c r="F566" s="195"/>
      <c r="G566" s="195"/>
      <c r="H566" s="196"/>
      <c r="I566" s="196"/>
      <c r="J566" s="196"/>
      <c r="K566" s="196"/>
    </row>
    <row r="567" spans="1:11" ht="15.75" customHeight="1">
      <c r="A567" s="194"/>
      <c r="B567" s="194"/>
      <c r="D567" s="194"/>
      <c r="E567" s="195"/>
      <c r="F567" s="195"/>
      <c r="G567" s="195"/>
      <c r="H567" s="196"/>
      <c r="I567" s="196"/>
      <c r="J567" s="196"/>
      <c r="K567" s="196"/>
    </row>
    <row r="568" spans="1:11" ht="15.75" customHeight="1">
      <c r="A568" s="194"/>
      <c r="B568" s="194"/>
      <c r="D568" s="194"/>
      <c r="E568" s="195"/>
      <c r="F568" s="195"/>
      <c r="G568" s="195"/>
      <c r="H568" s="196"/>
      <c r="I568" s="196"/>
      <c r="J568" s="196"/>
      <c r="K568" s="196"/>
    </row>
    <row r="569" spans="1:11" ht="15.75" customHeight="1">
      <c r="A569" s="194"/>
      <c r="B569" s="194"/>
      <c r="D569" s="194"/>
      <c r="E569" s="195"/>
      <c r="F569" s="195"/>
      <c r="G569" s="195"/>
      <c r="H569" s="196"/>
      <c r="I569" s="196"/>
      <c r="J569" s="196"/>
      <c r="K569" s="196"/>
    </row>
    <row r="570" spans="1:11" ht="15.75" customHeight="1">
      <c r="A570" s="194"/>
      <c r="B570" s="194"/>
      <c r="D570" s="194"/>
      <c r="E570" s="195"/>
      <c r="F570" s="195"/>
      <c r="G570" s="195"/>
      <c r="H570" s="196"/>
      <c r="I570" s="196"/>
      <c r="J570" s="196"/>
      <c r="K570" s="196"/>
    </row>
    <row r="571" spans="1:11" ht="15.75" customHeight="1">
      <c r="A571" s="194"/>
      <c r="B571" s="194"/>
      <c r="D571" s="194"/>
      <c r="E571" s="195"/>
      <c r="F571" s="195"/>
      <c r="G571" s="195"/>
      <c r="H571" s="196"/>
      <c r="I571" s="196"/>
      <c r="J571" s="196"/>
      <c r="K571" s="196"/>
    </row>
    <row r="572" spans="1:11" ht="15.75" customHeight="1">
      <c r="A572" s="194"/>
      <c r="B572" s="194"/>
      <c r="D572" s="194"/>
      <c r="E572" s="195"/>
      <c r="F572" s="195"/>
      <c r="G572" s="195"/>
      <c r="H572" s="196"/>
      <c r="I572" s="196"/>
      <c r="J572" s="196"/>
      <c r="K572" s="196"/>
    </row>
    <row r="573" spans="1:11" ht="15.75" customHeight="1">
      <c r="A573" s="194"/>
      <c r="B573" s="194"/>
      <c r="D573" s="194"/>
      <c r="E573" s="195"/>
      <c r="F573" s="195"/>
      <c r="G573" s="195"/>
      <c r="H573" s="196"/>
      <c r="I573" s="196"/>
      <c r="J573" s="196"/>
      <c r="K573" s="196"/>
    </row>
    <row r="574" spans="1:11" ht="15.75" customHeight="1">
      <c r="A574" s="194"/>
      <c r="B574" s="194"/>
      <c r="D574" s="194"/>
      <c r="E574" s="195"/>
      <c r="F574" s="195"/>
      <c r="G574" s="195"/>
      <c r="H574" s="196"/>
      <c r="I574" s="196"/>
      <c r="J574" s="196"/>
      <c r="K574" s="196"/>
    </row>
    <row r="575" spans="1:11" ht="15.75" customHeight="1">
      <c r="A575" s="194"/>
      <c r="B575" s="194"/>
      <c r="D575" s="194"/>
      <c r="E575" s="195"/>
      <c r="F575" s="195"/>
      <c r="G575" s="195"/>
      <c r="H575" s="196"/>
      <c r="I575" s="196"/>
      <c r="J575" s="196"/>
      <c r="K575" s="196"/>
    </row>
    <row r="576" spans="1:11" ht="15.75" customHeight="1">
      <c r="A576" s="194"/>
      <c r="B576" s="194"/>
      <c r="D576" s="194"/>
      <c r="E576" s="195"/>
      <c r="F576" s="195"/>
      <c r="G576" s="195"/>
      <c r="H576" s="196"/>
      <c r="I576" s="196"/>
      <c r="J576" s="196"/>
      <c r="K576" s="196"/>
    </row>
    <row r="577" spans="1:11" ht="15.75" customHeight="1">
      <c r="A577" s="194"/>
      <c r="B577" s="194"/>
      <c r="D577" s="194"/>
      <c r="E577" s="195"/>
      <c r="F577" s="195"/>
      <c r="G577" s="195"/>
      <c r="H577" s="196"/>
      <c r="I577" s="196"/>
      <c r="J577" s="196"/>
      <c r="K577" s="196"/>
    </row>
    <row r="578" spans="1:11" ht="15.75" customHeight="1">
      <c r="A578" s="194"/>
      <c r="B578" s="194"/>
      <c r="D578" s="194"/>
      <c r="E578" s="195"/>
      <c r="F578" s="195"/>
      <c r="G578" s="195"/>
      <c r="H578" s="196"/>
      <c r="I578" s="196"/>
      <c r="J578" s="196"/>
      <c r="K578" s="196"/>
    </row>
    <row r="579" spans="1:11" ht="15.75" customHeight="1">
      <c r="A579" s="194"/>
      <c r="B579" s="194"/>
      <c r="D579" s="194"/>
      <c r="E579" s="195"/>
      <c r="F579" s="195"/>
      <c r="G579" s="195"/>
      <c r="H579" s="196"/>
      <c r="I579" s="196"/>
      <c r="J579" s="196"/>
      <c r="K579" s="196"/>
    </row>
    <row r="580" spans="1:11" ht="15.75" customHeight="1">
      <c r="A580" s="194"/>
      <c r="B580" s="194"/>
      <c r="D580" s="194"/>
      <c r="E580" s="195"/>
      <c r="F580" s="195"/>
      <c r="G580" s="195"/>
      <c r="H580" s="196"/>
      <c r="I580" s="196"/>
      <c r="J580" s="196"/>
      <c r="K580" s="196"/>
    </row>
    <row r="581" spans="1:11" ht="15.75" customHeight="1">
      <c r="A581" s="194"/>
      <c r="B581" s="194"/>
      <c r="D581" s="194"/>
      <c r="E581" s="195"/>
      <c r="F581" s="195"/>
      <c r="G581" s="195"/>
      <c r="H581" s="196"/>
      <c r="I581" s="196"/>
      <c r="J581" s="196"/>
      <c r="K581" s="196"/>
    </row>
    <row r="582" spans="1:11" ht="15.75" customHeight="1">
      <c r="A582" s="194"/>
      <c r="B582" s="194"/>
      <c r="D582" s="194"/>
      <c r="E582" s="195"/>
      <c r="F582" s="195"/>
      <c r="G582" s="195"/>
      <c r="H582" s="196"/>
      <c r="I582" s="196"/>
      <c r="J582" s="196"/>
      <c r="K582" s="196"/>
    </row>
    <row r="583" spans="1:11" ht="15.75" customHeight="1">
      <c r="A583" s="194"/>
      <c r="B583" s="194"/>
      <c r="D583" s="194"/>
      <c r="E583" s="195"/>
      <c r="F583" s="195"/>
      <c r="G583" s="195"/>
      <c r="H583" s="196"/>
      <c r="I583" s="196"/>
      <c r="J583" s="196"/>
      <c r="K583" s="196"/>
    </row>
    <row r="584" spans="1:11" ht="15.75" customHeight="1">
      <c r="A584" s="194"/>
      <c r="B584" s="194"/>
      <c r="D584" s="194"/>
      <c r="E584" s="195"/>
      <c r="F584" s="195"/>
      <c r="G584" s="195"/>
      <c r="H584" s="196"/>
      <c r="I584" s="196"/>
      <c r="J584" s="196"/>
      <c r="K584" s="196"/>
    </row>
    <row r="585" spans="1:11" ht="15.75" customHeight="1">
      <c r="A585" s="194"/>
      <c r="B585" s="194"/>
      <c r="D585" s="194"/>
      <c r="E585" s="195"/>
      <c r="F585" s="195"/>
      <c r="G585" s="195"/>
      <c r="H585" s="196"/>
      <c r="I585" s="196"/>
      <c r="J585" s="196"/>
      <c r="K585" s="196"/>
    </row>
    <row r="586" spans="1:11" ht="15.75" customHeight="1">
      <c r="A586" s="194"/>
      <c r="B586" s="194"/>
      <c r="D586" s="194"/>
      <c r="E586" s="195"/>
      <c r="F586" s="195"/>
      <c r="G586" s="195"/>
      <c r="H586" s="196"/>
      <c r="I586" s="196"/>
      <c r="J586" s="196"/>
      <c r="K586" s="196"/>
    </row>
    <row r="587" spans="1:11" ht="15.75" customHeight="1">
      <c r="A587" s="194"/>
      <c r="B587" s="194"/>
      <c r="D587" s="194"/>
      <c r="E587" s="195"/>
      <c r="F587" s="195"/>
      <c r="G587" s="195"/>
      <c r="H587" s="196"/>
      <c r="I587" s="196"/>
      <c r="J587" s="196"/>
      <c r="K587" s="196"/>
    </row>
    <row r="588" spans="1:11" ht="15.75" customHeight="1">
      <c r="A588" s="194"/>
      <c r="B588" s="194"/>
      <c r="D588" s="194"/>
      <c r="E588" s="195"/>
      <c r="F588" s="195"/>
      <c r="G588" s="195"/>
      <c r="H588" s="196"/>
      <c r="I588" s="196"/>
      <c r="J588" s="196"/>
      <c r="K588" s="196"/>
    </row>
    <row r="589" spans="1:11" ht="15.75" customHeight="1">
      <c r="A589" s="194"/>
      <c r="B589" s="194"/>
      <c r="D589" s="194"/>
      <c r="E589" s="195"/>
      <c r="F589" s="195"/>
      <c r="G589" s="195"/>
      <c r="H589" s="196"/>
      <c r="I589" s="196"/>
      <c r="J589" s="196"/>
      <c r="K589" s="196"/>
    </row>
    <row r="590" spans="1:11" ht="15.75" customHeight="1">
      <c r="A590" s="194"/>
      <c r="B590" s="194"/>
      <c r="D590" s="194"/>
      <c r="E590" s="195"/>
      <c r="F590" s="195"/>
      <c r="G590" s="195"/>
      <c r="H590" s="196"/>
      <c r="I590" s="196"/>
      <c r="J590" s="196"/>
      <c r="K590" s="196"/>
    </row>
    <row r="591" spans="1:11" ht="15.75" customHeight="1">
      <c r="A591" s="194"/>
      <c r="B591" s="194"/>
      <c r="D591" s="194"/>
      <c r="E591" s="195"/>
      <c r="F591" s="195"/>
      <c r="G591" s="195"/>
      <c r="H591" s="196"/>
      <c r="I591" s="196"/>
      <c r="J591" s="196"/>
      <c r="K591" s="196"/>
    </row>
    <row r="592" spans="1:11" ht="15.75" customHeight="1">
      <c r="A592" s="194"/>
      <c r="B592" s="194"/>
      <c r="D592" s="194"/>
      <c r="E592" s="195"/>
      <c r="F592" s="195"/>
      <c r="G592" s="195"/>
      <c r="H592" s="196"/>
      <c r="I592" s="196"/>
      <c r="J592" s="196"/>
      <c r="K592" s="196"/>
    </row>
    <row r="593" spans="1:11" ht="15.75" customHeight="1">
      <c r="A593" s="194"/>
      <c r="B593" s="194"/>
      <c r="D593" s="194"/>
      <c r="E593" s="195"/>
      <c r="F593" s="195"/>
      <c r="G593" s="195"/>
      <c r="H593" s="196"/>
      <c r="I593" s="196"/>
      <c r="J593" s="196"/>
      <c r="K593" s="196"/>
    </row>
    <row r="594" spans="1:11" ht="15.75" customHeight="1">
      <c r="A594" s="194"/>
      <c r="B594" s="194"/>
      <c r="D594" s="194"/>
      <c r="E594" s="195"/>
      <c r="F594" s="195"/>
      <c r="G594" s="195"/>
      <c r="H594" s="196"/>
      <c r="I594" s="196"/>
      <c r="J594" s="196"/>
      <c r="K594" s="196"/>
    </row>
    <row r="595" spans="1:11" ht="15.75" customHeight="1">
      <c r="A595" s="194"/>
      <c r="B595" s="194"/>
      <c r="D595" s="194"/>
      <c r="E595" s="195"/>
      <c r="F595" s="195"/>
      <c r="G595" s="195"/>
      <c r="H595" s="196"/>
      <c r="I595" s="196"/>
      <c r="J595" s="196"/>
      <c r="K595" s="196"/>
    </row>
    <row r="596" spans="1:11" ht="15.75" customHeight="1">
      <c r="A596" s="194"/>
      <c r="B596" s="194"/>
      <c r="D596" s="194"/>
      <c r="E596" s="195"/>
      <c r="F596" s="195"/>
      <c r="G596" s="195"/>
      <c r="H596" s="196"/>
      <c r="I596" s="196"/>
      <c r="J596" s="196"/>
      <c r="K596" s="196"/>
    </row>
    <row r="597" spans="1:11" ht="15.75" customHeight="1">
      <c r="A597" s="194"/>
      <c r="B597" s="194"/>
      <c r="D597" s="194"/>
      <c r="E597" s="195"/>
      <c r="F597" s="195"/>
      <c r="G597" s="195"/>
      <c r="H597" s="196"/>
      <c r="I597" s="196"/>
      <c r="J597" s="196"/>
      <c r="K597" s="196"/>
    </row>
    <row r="598" spans="1:11" ht="15.75" customHeight="1">
      <c r="A598" s="194"/>
      <c r="B598" s="194"/>
      <c r="D598" s="194"/>
      <c r="E598" s="195"/>
      <c r="F598" s="195"/>
      <c r="G598" s="195"/>
      <c r="H598" s="196"/>
      <c r="I598" s="196"/>
      <c r="J598" s="196"/>
      <c r="K598" s="196"/>
    </row>
    <row r="599" spans="1:11" ht="15.75" customHeight="1">
      <c r="A599" s="194"/>
      <c r="B599" s="194"/>
      <c r="D599" s="194"/>
      <c r="E599" s="195"/>
      <c r="F599" s="195"/>
      <c r="G599" s="195"/>
      <c r="H599" s="196"/>
      <c r="I599" s="196"/>
      <c r="J599" s="196"/>
      <c r="K599" s="196"/>
    </row>
    <row r="600" spans="1:11" ht="15.75" customHeight="1">
      <c r="A600" s="194"/>
      <c r="B600" s="194"/>
      <c r="D600" s="194"/>
      <c r="E600" s="195"/>
      <c r="F600" s="195"/>
      <c r="G600" s="195"/>
      <c r="H600" s="196"/>
      <c r="I600" s="196"/>
      <c r="J600" s="196"/>
      <c r="K600" s="196"/>
    </row>
    <row r="601" spans="1:11" ht="15.75" customHeight="1">
      <c r="A601" s="194"/>
      <c r="B601" s="194"/>
      <c r="D601" s="194"/>
      <c r="E601" s="195"/>
      <c r="F601" s="195"/>
      <c r="G601" s="195"/>
      <c r="H601" s="196"/>
      <c r="I601" s="196"/>
      <c r="J601" s="196"/>
      <c r="K601" s="196"/>
    </row>
    <row r="602" spans="1:11" ht="15.75" customHeight="1">
      <c r="A602" s="194"/>
      <c r="B602" s="194"/>
      <c r="D602" s="194"/>
      <c r="E602" s="195"/>
      <c r="F602" s="195"/>
      <c r="G602" s="195"/>
      <c r="H602" s="196"/>
      <c r="I602" s="196"/>
      <c r="J602" s="196"/>
      <c r="K602" s="196"/>
    </row>
    <row r="603" spans="1:11" ht="15.75" customHeight="1">
      <c r="A603" s="194"/>
      <c r="B603" s="194"/>
      <c r="D603" s="194"/>
      <c r="E603" s="195"/>
      <c r="F603" s="195"/>
      <c r="G603" s="195"/>
      <c r="H603" s="196"/>
      <c r="I603" s="196"/>
      <c r="J603" s="196"/>
      <c r="K603" s="196"/>
    </row>
    <row r="604" spans="1:11" ht="15.75" customHeight="1">
      <c r="A604" s="194"/>
      <c r="B604" s="194"/>
      <c r="D604" s="194"/>
      <c r="E604" s="195"/>
      <c r="F604" s="195"/>
      <c r="G604" s="195"/>
      <c r="H604" s="196"/>
      <c r="I604" s="196"/>
      <c r="J604" s="196"/>
      <c r="K604" s="196"/>
    </row>
    <row r="605" spans="1:11" ht="15.75" customHeight="1">
      <c r="A605" s="194"/>
      <c r="B605" s="194"/>
      <c r="D605" s="194"/>
      <c r="E605" s="195"/>
      <c r="F605" s="195"/>
      <c r="G605" s="195"/>
      <c r="H605" s="196"/>
      <c r="I605" s="196"/>
      <c r="J605" s="196"/>
      <c r="K605" s="196"/>
    </row>
    <row r="606" spans="1:11" ht="15.75" customHeight="1">
      <c r="A606" s="194"/>
      <c r="B606" s="194"/>
      <c r="D606" s="194"/>
      <c r="E606" s="195"/>
      <c r="F606" s="195"/>
      <c r="G606" s="195"/>
      <c r="H606" s="196"/>
      <c r="I606" s="196"/>
      <c r="J606" s="196"/>
      <c r="K606" s="196"/>
    </row>
    <row r="607" spans="1:11" ht="15.75" customHeight="1">
      <c r="A607" s="194"/>
      <c r="B607" s="194"/>
      <c r="D607" s="194"/>
      <c r="E607" s="195"/>
      <c r="F607" s="195"/>
      <c r="G607" s="195"/>
      <c r="H607" s="196"/>
      <c r="I607" s="196"/>
      <c r="J607" s="196"/>
      <c r="K607" s="196"/>
    </row>
    <row r="608" spans="1:11" ht="15.75" customHeight="1">
      <c r="A608" s="194"/>
      <c r="B608" s="194"/>
      <c r="D608" s="194"/>
      <c r="E608" s="195"/>
      <c r="F608" s="195"/>
      <c r="G608" s="195"/>
      <c r="H608" s="196"/>
      <c r="I608" s="196"/>
      <c r="J608" s="196"/>
      <c r="K608" s="196"/>
    </row>
    <row r="609" spans="1:11" ht="15.75" customHeight="1">
      <c r="A609" s="194"/>
      <c r="B609" s="194"/>
      <c r="D609" s="194"/>
      <c r="E609" s="195"/>
      <c r="F609" s="195"/>
      <c r="G609" s="195"/>
      <c r="H609" s="196"/>
      <c r="I609" s="196"/>
      <c r="J609" s="196"/>
      <c r="K609" s="196"/>
    </row>
    <row r="610" spans="1:11" ht="15.75" customHeight="1">
      <c r="A610" s="194"/>
      <c r="B610" s="194"/>
      <c r="D610" s="194"/>
      <c r="E610" s="195"/>
      <c r="F610" s="195"/>
      <c r="G610" s="195"/>
      <c r="H610" s="196"/>
      <c r="I610" s="196"/>
      <c r="J610" s="196"/>
      <c r="K610" s="196"/>
    </row>
    <row r="611" spans="1:11" ht="15.75" customHeight="1">
      <c r="A611" s="194"/>
      <c r="B611" s="194"/>
      <c r="D611" s="194"/>
      <c r="E611" s="195"/>
      <c r="F611" s="195"/>
      <c r="G611" s="195"/>
      <c r="H611" s="196"/>
      <c r="I611" s="196"/>
      <c r="J611" s="196"/>
      <c r="K611" s="196"/>
    </row>
    <row r="612" spans="1:11" ht="15.75" customHeight="1">
      <c r="A612" s="194"/>
      <c r="B612" s="194"/>
      <c r="D612" s="194"/>
      <c r="E612" s="195"/>
      <c r="F612" s="195"/>
      <c r="G612" s="195"/>
      <c r="H612" s="196"/>
      <c r="I612" s="196"/>
      <c r="J612" s="196"/>
      <c r="K612" s="196"/>
    </row>
    <row r="613" spans="1:11" ht="15.75" customHeight="1">
      <c r="A613" s="194"/>
      <c r="B613" s="194"/>
      <c r="D613" s="194"/>
      <c r="E613" s="195"/>
      <c r="F613" s="195"/>
      <c r="G613" s="195"/>
      <c r="H613" s="196"/>
      <c r="I613" s="196"/>
      <c r="J613" s="196"/>
      <c r="K613" s="196"/>
    </row>
    <row r="614" spans="1:11" ht="15.75" customHeight="1">
      <c r="A614" s="194"/>
      <c r="B614" s="194"/>
      <c r="D614" s="194"/>
      <c r="E614" s="195"/>
      <c r="F614" s="195"/>
      <c r="G614" s="195"/>
      <c r="H614" s="196"/>
      <c r="I614" s="196"/>
      <c r="J614" s="196"/>
      <c r="K614" s="196"/>
    </row>
    <row r="615" spans="1:11" ht="15.75" customHeight="1">
      <c r="A615" s="194"/>
      <c r="B615" s="194"/>
      <c r="D615" s="194"/>
      <c r="E615" s="195"/>
      <c r="F615" s="195"/>
      <c r="G615" s="195"/>
      <c r="H615" s="196"/>
      <c r="I615" s="196"/>
      <c r="J615" s="196"/>
      <c r="K615" s="196"/>
    </row>
    <row r="616" spans="1:11" ht="15.75" customHeight="1">
      <c r="A616" s="194"/>
      <c r="B616" s="194"/>
      <c r="D616" s="194"/>
      <c r="E616" s="195"/>
      <c r="F616" s="195"/>
      <c r="G616" s="195"/>
      <c r="H616" s="196"/>
      <c r="I616" s="196"/>
      <c r="J616" s="196"/>
      <c r="K616" s="196"/>
    </row>
    <row r="617" spans="1:11" ht="15.75" customHeight="1">
      <c r="A617" s="194"/>
      <c r="B617" s="194"/>
      <c r="D617" s="194"/>
      <c r="E617" s="195"/>
      <c r="F617" s="195"/>
      <c r="G617" s="195"/>
      <c r="H617" s="196"/>
      <c r="I617" s="196"/>
      <c r="J617" s="196"/>
      <c r="K617" s="196"/>
    </row>
    <row r="618" spans="1:11" ht="15.75" customHeight="1">
      <c r="A618" s="194"/>
      <c r="B618" s="194"/>
      <c r="D618" s="194"/>
      <c r="E618" s="195"/>
      <c r="F618" s="195"/>
      <c r="G618" s="195"/>
      <c r="H618" s="196"/>
      <c r="I618" s="196"/>
      <c r="J618" s="196"/>
      <c r="K618" s="196"/>
    </row>
    <row r="619" spans="1:11" ht="15.75" customHeight="1">
      <c r="A619" s="194"/>
      <c r="B619" s="194"/>
      <c r="D619" s="194"/>
      <c r="E619" s="195"/>
      <c r="F619" s="195"/>
      <c r="G619" s="195"/>
      <c r="H619" s="196"/>
      <c r="I619" s="196"/>
      <c r="J619" s="196"/>
      <c r="K619" s="196"/>
    </row>
    <row r="620" spans="1:11" ht="15.75" customHeight="1">
      <c r="A620" s="194"/>
      <c r="B620" s="194"/>
      <c r="D620" s="194"/>
      <c r="E620" s="195"/>
      <c r="F620" s="195"/>
      <c r="G620" s="195"/>
      <c r="H620" s="196"/>
      <c r="I620" s="196"/>
      <c r="J620" s="196"/>
      <c r="K620" s="196"/>
    </row>
    <row r="621" spans="1:11" ht="15.75" customHeight="1">
      <c r="A621" s="194"/>
      <c r="B621" s="194"/>
      <c r="D621" s="194"/>
      <c r="E621" s="195"/>
      <c r="F621" s="195"/>
      <c r="G621" s="195"/>
      <c r="H621" s="196"/>
      <c r="I621" s="196"/>
      <c r="J621" s="196"/>
      <c r="K621" s="196"/>
    </row>
    <row r="622" spans="1:11" ht="15.75" customHeight="1">
      <c r="A622" s="194"/>
      <c r="B622" s="194"/>
      <c r="D622" s="194"/>
      <c r="E622" s="195"/>
      <c r="F622" s="195"/>
      <c r="G622" s="195"/>
      <c r="H622" s="196"/>
      <c r="I622" s="196"/>
      <c r="J622" s="196"/>
      <c r="K622" s="196"/>
    </row>
    <row r="623" spans="1:11" ht="15.75" customHeight="1">
      <c r="A623" s="194"/>
      <c r="B623" s="194"/>
      <c r="D623" s="194"/>
      <c r="E623" s="195"/>
      <c r="F623" s="195"/>
      <c r="G623" s="195"/>
      <c r="H623" s="196"/>
      <c r="I623" s="196"/>
      <c r="J623" s="196"/>
      <c r="K623" s="196"/>
    </row>
    <row r="624" spans="1:11" ht="15.75" customHeight="1">
      <c r="A624" s="194"/>
      <c r="B624" s="194"/>
      <c r="D624" s="194"/>
      <c r="E624" s="195"/>
      <c r="F624" s="195"/>
      <c r="G624" s="195"/>
      <c r="H624" s="196"/>
      <c r="I624" s="196"/>
      <c r="J624" s="196"/>
      <c r="K624" s="196"/>
    </row>
    <row r="625" spans="1:11" ht="15.75" customHeight="1">
      <c r="A625" s="194"/>
      <c r="B625" s="194"/>
      <c r="D625" s="194"/>
      <c r="E625" s="195"/>
      <c r="F625" s="195"/>
      <c r="G625" s="195"/>
      <c r="H625" s="196"/>
      <c r="I625" s="196"/>
      <c r="J625" s="196"/>
      <c r="K625" s="196"/>
    </row>
    <row r="626" spans="1:11" ht="15.75" customHeight="1">
      <c r="A626" s="194"/>
      <c r="B626" s="194"/>
      <c r="D626" s="194"/>
      <c r="E626" s="195"/>
      <c r="F626" s="195"/>
      <c r="G626" s="195"/>
      <c r="H626" s="196"/>
      <c r="I626" s="196"/>
      <c r="J626" s="196"/>
      <c r="K626" s="196"/>
    </row>
    <row r="627" spans="1:11" ht="15.75" customHeight="1">
      <c r="A627" s="194"/>
      <c r="B627" s="194"/>
      <c r="D627" s="194"/>
      <c r="E627" s="195"/>
      <c r="F627" s="195"/>
      <c r="G627" s="195"/>
      <c r="H627" s="196"/>
      <c r="I627" s="196"/>
      <c r="J627" s="196"/>
      <c r="K627" s="196"/>
    </row>
    <row r="628" spans="1:11" ht="15.75" customHeight="1">
      <c r="A628" s="194"/>
      <c r="B628" s="194"/>
      <c r="D628" s="194"/>
      <c r="E628" s="195"/>
      <c r="F628" s="195"/>
      <c r="G628" s="195"/>
      <c r="H628" s="196"/>
      <c r="I628" s="196"/>
      <c r="J628" s="196"/>
      <c r="K628" s="196"/>
    </row>
    <row r="629" spans="1:11" ht="15.75" customHeight="1">
      <c r="A629" s="194"/>
      <c r="B629" s="194"/>
      <c r="D629" s="194"/>
      <c r="E629" s="195"/>
      <c r="F629" s="195"/>
      <c r="G629" s="195"/>
      <c r="H629" s="196"/>
      <c r="I629" s="196"/>
      <c r="J629" s="196"/>
      <c r="K629" s="196"/>
    </row>
    <row r="630" spans="1:11" ht="15.75" customHeight="1">
      <c r="A630" s="194"/>
      <c r="B630" s="194"/>
      <c r="D630" s="194"/>
      <c r="E630" s="195"/>
      <c r="F630" s="195"/>
      <c r="G630" s="195"/>
      <c r="H630" s="196"/>
      <c r="I630" s="196"/>
      <c r="J630" s="196"/>
      <c r="K630" s="196"/>
    </row>
    <row r="631" spans="1:11" ht="15.75" customHeight="1">
      <c r="A631" s="194"/>
      <c r="B631" s="194"/>
      <c r="D631" s="194"/>
      <c r="E631" s="195"/>
      <c r="F631" s="195"/>
      <c r="G631" s="195"/>
      <c r="H631" s="196"/>
      <c r="I631" s="196"/>
      <c r="J631" s="196"/>
      <c r="K631" s="196"/>
    </row>
    <row r="632" spans="1:11" ht="15.75" customHeight="1">
      <c r="A632" s="194"/>
      <c r="B632" s="194"/>
      <c r="D632" s="194"/>
      <c r="E632" s="195"/>
      <c r="F632" s="195"/>
      <c r="G632" s="195"/>
      <c r="H632" s="196"/>
      <c r="I632" s="196"/>
      <c r="J632" s="196"/>
      <c r="K632" s="196"/>
    </row>
    <row r="633" spans="1:11" ht="15.75" customHeight="1">
      <c r="A633" s="194"/>
      <c r="B633" s="194"/>
      <c r="D633" s="194"/>
      <c r="E633" s="195"/>
      <c r="F633" s="195"/>
      <c r="G633" s="195"/>
      <c r="H633" s="196"/>
      <c r="I633" s="196"/>
      <c r="J633" s="196"/>
      <c r="K633" s="196"/>
    </row>
    <row r="634" spans="1:11" ht="15.75" customHeight="1">
      <c r="A634" s="194"/>
      <c r="B634" s="194"/>
      <c r="D634" s="194"/>
      <c r="E634" s="195"/>
      <c r="F634" s="195"/>
      <c r="G634" s="195"/>
      <c r="H634" s="196"/>
      <c r="I634" s="196"/>
      <c r="J634" s="196"/>
      <c r="K634" s="196"/>
    </row>
    <row r="635" spans="1:11" ht="15.75" customHeight="1">
      <c r="A635" s="194"/>
      <c r="B635" s="194"/>
      <c r="D635" s="194"/>
      <c r="E635" s="195"/>
      <c r="F635" s="195"/>
      <c r="G635" s="195"/>
      <c r="H635" s="196"/>
      <c r="I635" s="196"/>
      <c r="J635" s="196"/>
      <c r="K635" s="196"/>
    </row>
    <row r="636" spans="1:11" ht="15.75" customHeight="1">
      <c r="A636" s="194"/>
      <c r="B636" s="194"/>
      <c r="D636" s="194"/>
      <c r="E636" s="195"/>
      <c r="F636" s="195"/>
      <c r="G636" s="195"/>
      <c r="H636" s="196"/>
      <c r="I636" s="196"/>
      <c r="J636" s="196"/>
      <c r="K636" s="196"/>
    </row>
    <row r="637" spans="1:11" ht="15.75" customHeight="1">
      <c r="A637" s="194"/>
      <c r="B637" s="194"/>
      <c r="D637" s="194"/>
      <c r="E637" s="195"/>
      <c r="F637" s="195"/>
      <c r="G637" s="195"/>
      <c r="H637" s="196"/>
      <c r="I637" s="196"/>
      <c r="J637" s="196"/>
      <c r="K637" s="196"/>
    </row>
    <row r="638" spans="1:11" ht="15.75" customHeight="1">
      <c r="A638" s="194"/>
      <c r="B638" s="194"/>
      <c r="D638" s="194"/>
      <c r="E638" s="195"/>
      <c r="F638" s="195"/>
      <c r="G638" s="195"/>
      <c r="H638" s="196"/>
      <c r="I638" s="196"/>
      <c r="J638" s="196"/>
      <c r="K638" s="196"/>
    </row>
    <row r="639" spans="1:11" ht="15.75" customHeight="1">
      <c r="A639" s="194"/>
      <c r="B639" s="194"/>
      <c r="D639" s="194"/>
      <c r="E639" s="195"/>
      <c r="F639" s="195"/>
      <c r="G639" s="195"/>
      <c r="H639" s="196"/>
      <c r="I639" s="196"/>
      <c r="J639" s="196"/>
      <c r="K639" s="196"/>
    </row>
    <row r="640" spans="1:11" ht="15.75" customHeight="1">
      <c r="A640" s="194"/>
      <c r="B640" s="194"/>
      <c r="D640" s="194"/>
      <c r="E640" s="195"/>
      <c r="F640" s="195"/>
      <c r="G640" s="195"/>
      <c r="H640" s="196"/>
      <c r="I640" s="196"/>
      <c r="J640" s="196"/>
      <c r="K640" s="196"/>
    </row>
    <row r="641" spans="1:11" ht="15.75" customHeight="1">
      <c r="A641" s="194"/>
      <c r="B641" s="194"/>
      <c r="D641" s="194"/>
      <c r="E641" s="195"/>
      <c r="F641" s="195"/>
      <c r="G641" s="195"/>
      <c r="H641" s="196"/>
      <c r="I641" s="196"/>
      <c r="J641" s="196"/>
      <c r="K641" s="196"/>
    </row>
    <row r="642" spans="1:11" ht="15.75" customHeight="1">
      <c r="A642" s="194"/>
      <c r="B642" s="194"/>
      <c r="D642" s="194"/>
      <c r="E642" s="195"/>
      <c r="F642" s="195"/>
      <c r="G642" s="195"/>
      <c r="H642" s="196"/>
      <c r="I642" s="196"/>
      <c r="J642" s="196"/>
      <c r="K642" s="196"/>
    </row>
    <row r="643" spans="1:11" ht="15.75" customHeight="1">
      <c r="A643" s="194"/>
      <c r="B643" s="194"/>
      <c r="D643" s="194"/>
      <c r="E643" s="195"/>
      <c r="F643" s="195"/>
      <c r="G643" s="195"/>
      <c r="H643" s="196"/>
      <c r="I643" s="196"/>
      <c r="J643" s="196"/>
      <c r="K643" s="196"/>
    </row>
    <row r="644" spans="1:11" ht="15.75" customHeight="1">
      <c r="A644" s="194"/>
      <c r="B644" s="194"/>
      <c r="D644" s="194"/>
      <c r="E644" s="195"/>
      <c r="F644" s="195"/>
      <c r="G644" s="195"/>
      <c r="H644" s="196"/>
      <c r="I644" s="196"/>
      <c r="J644" s="196"/>
      <c r="K644" s="196"/>
    </row>
    <row r="645" spans="1:11" ht="15.75" customHeight="1">
      <c r="A645" s="194"/>
      <c r="B645" s="194"/>
      <c r="D645" s="194"/>
      <c r="E645" s="195"/>
      <c r="F645" s="195"/>
      <c r="G645" s="195"/>
      <c r="H645" s="196"/>
      <c r="I645" s="196"/>
      <c r="J645" s="196"/>
      <c r="K645" s="196"/>
    </row>
    <row r="646" spans="1:11" ht="15.75" customHeight="1">
      <c r="A646" s="194"/>
      <c r="B646" s="194"/>
      <c r="D646" s="194"/>
      <c r="E646" s="195"/>
      <c r="F646" s="195"/>
      <c r="G646" s="195"/>
      <c r="H646" s="196"/>
      <c r="I646" s="196"/>
      <c r="J646" s="196"/>
      <c r="K646" s="196"/>
    </row>
    <row r="647" spans="1:11" ht="15.75" customHeight="1">
      <c r="A647" s="194"/>
      <c r="B647" s="194"/>
      <c r="D647" s="194"/>
      <c r="E647" s="195"/>
      <c r="F647" s="195"/>
      <c r="G647" s="195"/>
      <c r="H647" s="196"/>
      <c r="I647" s="196"/>
      <c r="J647" s="196"/>
      <c r="K647" s="196"/>
    </row>
    <row r="648" spans="1:11" ht="15.75" customHeight="1">
      <c r="A648" s="194"/>
      <c r="B648" s="194"/>
      <c r="D648" s="194"/>
      <c r="E648" s="195"/>
      <c r="F648" s="195"/>
      <c r="G648" s="195"/>
      <c r="H648" s="196"/>
      <c r="I648" s="196"/>
      <c r="J648" s="196"/>
      <c r="K648" s="196"/>
    </row>
    <row r="649" spans="1:11" ht="15.75" customHeight="1">
      <c r="A649" s="194"/>
      <c r="B649" s="194"/>
      <c r="D649" s="194"/>
      <c r="E649" s="195"/>
      <c r="F649" s="195"/>
      <c r="G649" s="195"/>
      <c r="H649" s="196"/>
      <c r="I649" s="196"/>
      <c r="J649" s="196"/>
      <c r="K649" s="196"/>
    </row>
    <row r="650" spans="1:11" ht="15.75" customHeight="1">
      <c r="A650" s="194"/>
      <c r="B650" s="194"/>
      <c r="D650" s="194"/>
      <c r="E650" s="195"/>
      <c r="F650" s="195"/>
      <c r="G650" s="195"/>
      <c r="H650" s="196"/>
      <c r="I650" s="196"/>
      <c r="J650" s="196"/>
      <c r="K650" s="196"/>
    </row>
    <row r="651" spans="1:11" ht="15.75" customHeight="1">
      <c r="A651" s="194"/>
      <c r="B651" s="194"/>
      <c r="D651" s="194"/>
      <c r="E651" s="195"/>
      <c r="F651" s="195"/>
      <c r="G651" s="195"/>
      <c r="H651" s="196"/>
      <c r="I651" s="196"/>
      <c r="J651" s="196"/>
      <c r="K651" s="196"/>
    </row>
    <row r="652" spans="1:11" ht="15.75" customHeight="1">
      <c r="A652" s="194"/>
      <c r="B652" s="194"/>
      <c r="D652" s="194"/>
      <c r="E652" s="195"/>
      <c r="F652" s="195"/>
      <c r="G652" s="195"/>
      <c r="H652" s="196"/>
      <c r="I652" s="196"/>
      <c r="J652" s="196"/>
      <c r="K652" s="196"/>
    </row>
    <row r="653" spans="1:11" ht="15.75" customHeight="1">
      <c r="A653" s="194"/>
      <c r="B653" s="194"/>
      <c r="D653" s="194"/>
      <c r="E653" s="195"/>
      <c r="F653" s="195"/>
      <c r="G653" s="195"/>
      <c r="H653" s="196"/>
      <c r="I653" s="196"/>
      <c r="J653" s="196"/>
      <c r="K653" s="196"/>
    </row>
    <row r="654" spans="1:11" ht="15.75" customHeight="1">
      <c r="A654" s="194"/>
      <c r="B654" s="194"/>
      <c r="D654" s="194"/>
      <c r="E654" s="195"/>
      <c r="F654" s="195"/>
      <c r="G654" s="195"/>
      <c r="H654" s="196"/>
      <c r="I654" s="196"/>
      <c r="J654" s="196"/>
      <c r="K654" s="196"/>
    </row>
    <row r="655" spans="1:11" ht="15.75" customHeight="1">
      <c r="A655" s="194"/>
      <c r="B655" s="194"/>
      <c r="D655" s="194"/>
      <c r="E655" s="195"/>
      <c r="F655" s="195"/>
      <c r="G655" s="195"/>
      <c r="H655" s="196"/>
      <c r="I655" s="196"/>
      <c r="J655" s="196"/>
      <c r="K655" s="196"/>
    </row>
    <row r="656" spans="1:11" ht="15.75" customHeight="1">
      <c r="A656" s="194"/>
      <c r="B656" s="194"/>
      <c r="D656" s="194"/>
      <c r="E656" s="195"/>
      <c r="F656" s="195"/>
      <c r="G656" s="195"/>
      <c r="H656" s="196"/>
      <c r="I656" s="196"/>
      <c r="J656" s="196"/>
      <c r="K656" s="196"/>
    </row>
    <row r="657" spans="1:11" ht="15.75" customHeight="1">
      <c r="A657" s="194"/>
      <c r="B657" s="194"/>
      <c r="D657" s="194"/>
      <c r="E657" s="195"/>
      <c r="F657" s="195"/>
      <c r="G657" s="195"/>
      <c r="H657" s="196"/>
      <c r="I657" s="196"/>
      <c r="J657" s="196"/>
      <c r="K657" s="196"/>
    </row>
    <row r="658" spans="1:11" ht="15.75" customHeight="1">
      <c r="A658" s="194"/>
      <c r="B658" s="194"/>
      <c r="D658" s="194"/>
      <c r="E658" s="195"/>
      <c r="F658" s="195"/>
      <c r="G658" s="195"/>
      <c r="H658" s="196"/>
      <c r="I658" s="196"/>
      <c r="J658" s="196"/>
      <c r="K658" s="196"/>
    </row>
    <row r="659" spans="1:11" ht="15.75" customHeight="1">
      <c r="A659" s="194"/>
      <c r="B659" s="194"/>
      <c r="D659" s="194"/>
      <c r="E659" s="195"/>
      <c r="F659" s="195"/>
      <c r="G659" s="195"/>
      <c r="H659" s="196"/>
      <c r="I659" s="196"/>
      <c r="J659" s="196"/>
      <c r="K659" s="196"/>
    </row>
    <row r="660" spans="1:11" ht="15.75" customHeight="1">
      <c r="A660" s="194"/>
      <c r="B660" s="194"/>
      <c r="D660" s="194"/>
      <c r="E660" s="195"/>
      <c r="F660" s="195"/>
      <c r="G660" s="195"/>
      <c r="H660" s="196"/>
      <c r="I660" s="196"/>
      <c r="J660" s="196"/>
      <c r="K660" s="196"/>
    </row>
    <row r="661" spans="1:11" ht="15.75" customHeight="1">
      <c r="A661" s="194"/>
      <c r="B661" s="194"/>
      <c r="D661" s="194"/>
      <c r="E661" s="195"/>
      <c r="F661" s="195"/>
      <c r="G661" s="195"/>
      <c r="H661" s="196"/>
      <c r="I661" s="196"/>
      <c r="J661" s="196"/>
      <c r="K661" s="196"/>
    </row>
    <row r="662" spans="1:11" ht="15.75" customHeight="1">
      <c r="A662" s="194"/>
      <c r="B662" s="194"/>
      <c r="D662" s="194"/>
      <c r="E662" s="195"/>
      <c r="F662" s="195"/>
      <c r="G662" s="195"/>
      <c r="H662" s="196"/>
      <c r="I662" s="196"/>
      <c r="J662" s="196"/>
      <c r="K662" s="196"/>
    </row>
    <row r="663" spans="1:11" ht="15.75" customHeight="1">
      <c r="A663" s="194"/>
      <c r="B663" s="194"/>
      <c r="D663" s="194"/>
      <c r="E663" s="195"/>
      <c r="F663" s="195"/>
      <c r="G663" s="195"/>
      <c r="H663" s="196"/>
      <c r="I663" s="196"/>
      <c r="J663" s="196"/>
      <c r="K663" s="196"/>
    </row>
    <row r="664" spans="1:11" ht="15.75" customHeight="1">
      <c r="A664" s="194"/>
      <c r="B664" s="194"/>
      <c r="D664" s="194"/>
      <c r="E664" s="195"/>
      <c r="F664" s="195"/>
      <c r="G664" s="195"/>
      <c r="H664" s="196"/>
      <c r="I664" s="196"/>
      <c r="J664" s="196"/>
      <c r="K664" s="196"/>
    </row>
    <row r="665" spans="1:11" ht="15.75" customHeight="1">
      <c r="A665" s="194"/>
      <c r="B665" s="194"/>
      <c r="D665" s="194"/>
      <c r="E665" s="195"/>
      <c r="F665" s="195"/>
      <c r="G665" s="195"/>
      <c r="H665" s="196"/>
      <c r="I665" s="196"/>
      <c r="J665" s="196"/>
      <c r="K665" s="196"/>
    </row>
    <row r="666" spans="1:11" ht="15.75" customHeight="1">
      <c r="A666" s="194"/>
      <c r="B666" s="194"/>
      <c r="D666" s="194"/>
      <c r="E666" s="195"/>
      <c r="F666" s="195"/>
      <c r="G666" s="195"/>
      <c r="H666" s="196"/>
      <c r="I666" s="196"/>
      <c r="J666" s="196"/>
      <c r="K666" s="196"/>
    </row>
    <row r="667" spans="1:11" ht="15.75" customHeight="1">
      <c r="A667" s="194"/>
      <c r="B667" s="194"/>
      <c r="D667" s="194"/>
      <c r="E667" s="195"/>
      <c r="F667" s="195"/>
      <c r="G667" s="195"/>
      <c r="H667" s="196"/>
      <c r="I667" s="196"/>
      <c r="J667" s="196"/>
      <c r="K667" s="196"/>
    </row>
    <row r="668" spans="1:11" ht="15.75" customHeight="1">
      <c r="A668" s="194"/>
      <c r="B668" s="194"/>
      <c r="D668" s="194"/>
      <c r="E668" s="195"/>
      <c r="F668" s="195"/>
      <c r="G668" s="195"/>
      <c r="H668" s="196"/>
      <c r="I668" s="196"/>
      <c r="J668" s="196"/>
      <c r="K668" s="196"/>
    </row>
    <row r="669" spans="1:11" ht="15.75" customHeight="1">
      <c r="A669" s="194"/>
      <c r="B669" s="194"/>
      <c r="D669" s="194"/>
      <c r="E669" s="195"/>
      <c r="F669" s="195"/>
      <c r="G669" s="195"/>
      <c r="H669" s="196"/>
      <c r="I669" s="196"/>
      <c r="J669" s="196"/>
      <c r="K669" s="196"/>
    </row>
    <row r="670" spans="1:11" ht="15.75" customHeight="1">
      <c r="A670" s="194"/>
      <c r="B670" s="194"/>
      <c r="D670" s="194"/>
      <c r="E670" s="195"/>
      <c r="F670" s="195"/>
      <c r="G670" s="195"/>
      <c r="H670" s="196"/>
      <c r="I670" s="196"/>
      <c r="J670" s="196"/>
      <c r="K670" s="196"/>
    </row>
    <row r="671" spans="1:11" ht="15.75" customHeight="1">
      <c r="A671" s="194"/>
      <c r="B671" s="194"/>
      <c r="D671" s="194"/>
      <c r="E671" s="195"/>
      <c r="F671" s="195"/>
      <c r="G671" s="195"/>
      <c r="H671" s="196"/>
      <c r="I671" s="196"/>
      <c r="J671" s="196"/>
      <c r="K671" s="196"/>
    </row>
    <row r="672" spans="1:11" ht="15.75" customHeight="1">
      <c r="A672" s="194"/>
      <c r="B672" s="194"/>
      <c r="D672" s="194"/>
      <c r="E672" s="195"/>
      <c r="F672" s="195"/>
      <c r="G672" s="195"/>
      <c r="H672" s="196"/>
      <c r="I672" s="196"/>
      <c r="J672" s="196"/>
      <c r="K672" s="196"/>
    </row>
    <row r="673" spans="1:11" ht="15.75" customHeight="1">
      <c r="A673" s="194"/>
      <c r="B673" s="194"/>
      <c r="D673" s="194"/>
      <c r="E673" s="195"/>
      <c r="F673" s="195"/>
      <c r="G673" s="195"/>
      <c r="H673" s="196"/>
      <c r="I673" s="196"/>
      <c r="J673" s="196"/>
      <c r="K673" s="196"/>
    </row>
    <row r="674" spans="1:11" ht="15.75" customHeight="1">
      <c r="A674" s="194"/>
      <c r="B674" s="194"/>
      <c r="D674" s="194"/>
      <c r="E674" s="195"/>
      <c r="F674" s="195"/>
      <c r="G674" s="195"/>
      <c r="H674" s="196"/>
      <c r="I674" s="196"/>
      <c r="J674" s="196"/>
      <c r="K674" s="196"/>
    </row>
    <row r="675" spans="1:11" ht="15.75" customHeight="1">
      <c r="A675" s="194"/>
      <c r="B675" s="194"/>
      <c r="D675" s="194"/>
      <c r="E675" s="195"/>
      <c r="F675" s="195"/>
      <c r="G675" s="195"/>
      <c r="H675" s="196"/>
      <c r="I675" s="196"/>
      <c r="J675" s="196"/>
      <c r="K675" s="196"/>
    </row>
    <row r="676" spans="1:11" ht="15.75" customHeight="1">
      <c r="A676" s="194"/>
      <c r="B676" s="194"/>
      <c r="D676" s="194"/>
      <c r="E676" s="195"/>
      <c r="F676" s="195"/>
      <c r="G676" s="195"/>
      <c r="H676" s="196"/>
      <c r="I676" s="196"/>
      <c r="J676" s="196"/>
      <c r="K676" s="196"/>
    </row>
    <row r="677" spans="1:11" ht="15.75" customHeight="1">
      <c r="A677" s="194"/>
      <c r="B677" s="194"/>
      <c r="D677" s="194"/>
      <c r="E677" s="195"/>
      <c r="F677" s="195"/>
      <c r="G677" s="195"/>
      <c r="H677" s="196"/>
      <c r="I677" s="196"/>
      <c r="J677" s="196"/>
      <c r="K677" s="196"/>
    </row>
    <row r="678" spans="1:11" ht="15.75" customHeight="1">
      <c r="A678" s="194"/>
      <c r="B678" s="194"/>
      <c r="D678" s="194"/>
      <c r="E678" s="195"/>
      <c r="F678" s="195"/>
      <c r="G678" s="195"/>
      <c r="H678" s="196"/>
      <c r="I678" s="196"/>
      <c r="J678" s="196"/>
      <c r="K678" s="196"/>
    </row>
    <row r="679" spans="1:11" ht="15.75" customHeight="1">
      <c r="A679" s="194"/>
      <c r="B679" s="194"/>
      <c r="D679" s="194"/>
      <c r="E679" s="195"/>
      <c r="F679" s="195"/>
      <c r="G679" s="195"/>
      <c r="H679" s="196"/>
      <c r="I679" s="196"/>
      <c r="J679" s="196"/>
      <c r="K679" s="196"/>
    </row>
    <row r="680" spans="1:11" ht="15.75" customHeight="1">
      <c r="A680" s="194"/>
      <c r="B680" s="194"/>
      <c r="D680" s="194"/>
      <c r="E680" s="195"/>
      <c r="F680" s="195"/>
      <c r="G680" s="195"/>
      <c r="H680" s="196"/>
      <c r="I680" s="196"/>
      <c r="J680" s="196"/>
      <c r="K680" s="196"/>
    </row>
    <row r="681" spans="1:11" ht="15.75" customHeight="1">
      <c r="A681" s="194"/>
      <c r="B681" s="194"/>
      <c r="D681" s="194"/>
      <c r="E681" s="195"/>
      <c r="F681" s="195"/>
      <c r="G681" s="195"/>
      <c r="H681" s="196"/>
      <c r="I681" s="196"/>
      <c r="J681" s="196"/>
      <c r="K681" s="196"/>
    </row>
    <row r="682" spans="1:11" ht="15.75" customHeight="1">
      <c r="A682" s="194"/>
      <c r="B682" s="194"/>
      <c r="D682" s="194"/>
      <c r="E682" s="195"/>
      <c r="F682" s="195"/>
      <c r="G682" s="195"/>
      <c r="H682" s="196"/>
      <c r="I682" s="196"/>
      <c r="J682" s="196"/>
      <c r="K682" s="196"/>
    </row>
    <row r="683" spans="1:11" ht="15.75" customHeight="1">
      <c r="A683" s="194"/>
      <c r="B683" s="194"/>
      <c r="D683" s="194"/>
      <c r="E683" s="195"/>
      <c r="F683" s="195"/>
      <c r="G683" s="195"/>
      <c r="H683" s="196"/>
      <c r="I683" s="196"/>
      <c r="J683" s="196"/>
      <c r="K683" s="196"/>
    </row>
    <row r="684" spans="1:11" ht="15.75" customHeight="1">
      <c r="A684" s="194"/>
      <c r="B684" s="194"/>
      <c r="D684" s="194"/>
      <c r="E684" s="195"/>
      <c r="F684" s="195"/>
      <c r="G684" s="195"/>
      <c r="H684" s="196"/>
      <c r="I684" s="196"/>
      <c r="J684" s="196"/>
      <c r="K684" s="196"/>
    </row>
    <row r="685" spans="1:11" ht="15.75" customHeight="1">
      <c r="A685" s="194"/>
      <c r="B685" s="194"/>
      <c r="D685" s="194"/>
      <c r="E685" s="195"/>
      <c r="F685" s="195"/>
      <c r="G685" s="195"/>
      <c r="H685" s="196"/>
      <c r="I685" s="196"/>
      <c r="J685" s="196"/>
      <c r="K685" s="196"/>
    </row>
    <row r="686" spans="1:11" ht="15.75" customHeight="1">
      <c r="A686" s="194"/>
      <c r="B686" s="194"/>
      <c r="D686" s="194"/>
      <c r="E686" s="195"/>
      <c r="F686" s="195"/>
      <c r="G686" s="195"/>
      <c r="H686" s="196"/>
      <c r="I686" s="196"/>
      <c r="J686" s="196"/>
      <c r="K686" s="196"/>
    </row>
    <row r="687" spans="1:11" ht="15.75" customHeight="1">
      <c r="A687" s="194"/>
      <c r="B687" s="194"/>
      <c r="D687" s="194"/>
      <c r="E687" s="195"/>
      <c r="F687" s="195"/>
      <c r="G687" s="195"/>
      <c r="H687" s="196"/>
      <c r="I687" s="196"/>
      <c r="J687" s="196"/>
      <c r="K687" s="196"/>
    </row>
    <row r="688" spans="1:11" ht="15.75" customHeight="1">
      <c r="A688" s="194"/>
      <c r="B688" s="194"/>
      <c r="D688" s="194"/>
      <c r="E688" s="195"/>
      <c r="F688" s="195"/>
      <c r="G688" s="195"/>
      <c r="H688" s="196"/>
      <c r="I688" s="196"/>
      <c r="J688" s="196"/>
      <c r="K688" s="196"/>
    </row>
    <row r="689" spans="1:11" ht="15.75" customHeight="1">
      <c r="A689" s="194"/>
      <c r="B689" s="194"/>
      <c r="D689" s="194"/>
      <c r="E689" s="195"/>
      <c r="F689" s="195"/>
      <c r="G689" s="195"/>
      <c r="H689" s="196"/>
      <c r="I689" s="196"/>
      <c r="J689" s="196"/>
      <c r="K689" s="196"/>
    </row>
    <row r="690" spans="1:11" ht="15.75" customHeight="1">
      <c r="A690" s="194"/>
      <c r="B690" s="194"/>
      <c r="D690" s="194"/>
      <c r="E690" s="195"/>
      <c r="F690" s="195"/>
      <c r="G690" s="195"/>
      <c r="H690" s="196"/>
      <c r="I690" s="196"/>
      <c r="J690" s="196"/>
      <c r="K690" s="196"/>
    </row>
    <row r="691" spans="1:11" ht="15.75" customHeight="1">
      <c r="A691" s="194"/>
      <c r="B691" s="194"/>
      <c r="D691" s="194"/>
      <c r="E691" s="195"/>
      <c r="F691" s="195"/>
      <c r="G691" s="195"/>
      <c r="H691" s="196"/>
      <c r="I691" s="196"/>
      <c r="J691" s="196"/>
      <c r="K691" s="196"/>
    </row>
    <row r="692" spans="1:11" ht="15.75" customHeight="1">
      <c r="A692" s="194"/>
      <c r="B692" s="194"/>
      <c r="D692" s="194"/>
      <c r="E692" s="195"/>
      <c r="F692" s="195"/>
      <c r="G692" s="195"/>
      <c r="H692" s="196"/>
      <c r="I692" s="196"/>
      <c r="J692" s="196"/>
      <c r="K692" s="196"/>
    </row>
    <row r="693" spans="1:11" ht="15.75" customHeight="1">
      <c r="A693" s="194"/>
      <c r="B693" s="194"/>
      <c r="D693" s="194"/>
      <c r="E693" s="195"/>
      <c r="F693" s="195"/>
      <c r="G693" s="195"/>
      <c r="H693" s="196"/>
      <c r="I693" s="196"/>
      <c r="J693" s="196"/>
      <c r="K693" s="196"/>
    </row>
    <row r="694" spans="1:11" ht="15.75" customHeight="1">
      <c r="A694" s="194"/>
      <c r="B694" s="194"/>
      <c r="D694" s="194"/>
      <c r="E694" s="195"/>
      <c r="F694" s="195"/>
      <c r="G694" s="195"/>
      <c r="H694" s="196"/>
      <c r="I694" s="196"/>
      <c r="J694" s="196"/>
      <c r="K694" s="196"/>
    </row>
    <row r="695" spans="1:11" ht="15.75" customHeight="1">
      <c r="A695" s="194"/>
      <c r="B695" s="194"/>
      <c r="D695" s="194"/>
      <c r="E695" s="195"/>
      <c r="F695" s="195"/>
      <c r="G695" s="195"/>
      <c r="H695" s="196"/>
      <c r="I695" s="196"/>
      <c r="J695" s="196"/>
      <c r="K695" s="196"/>
    </row>
    <row r="696" spans="1:11" ht="15.75" customHeight="1">
      <c r="A696" s="194"/>
      <c r="B696" s="194"/>
      <c r="D696" s="194"/>
      <c r="E696" s="195"/>
      <c r="F696" s="195"/>
      <c r="G696" s="195"/>
      <c r="H696" s="196"/>
      <c r="I696" s="196"/>
      <c r="J696" s="196"/>
      <c r="K696" s="196"/>
    </row>
    <row r="697" spans="1:11" ht="15.75" customHeight="1">
      <c r="A697" s="194"/>
      <c r="B697" s="194"/>
      <c r="D697" s="194"/>
      <c r="E697" s="195"/>
      <c r="F697" s="195"/>
      <c r="G697" s="195"/>
      <c r="H697" s="196"/>
      <c r="I697" s="196"/>
      <c r="J697" s="196"/>
      <c r="K697" s="196"/>
    </row>
    <row r="698" spans="1:11" ht="15.75" customHeight="1">
      <c r="A698" s="194"/>
      <c r="B698" s="194"/>
      <c r="D698" s="194"/>
      <c r="E698" s="195"/>
      <c r="F698" s="195"/>
      <c r="G698" s="195"/>
      <c r="H698" s="196"/>
      <c r="I698" s="196"/>
      <c r="J698" s="196"/>
      <c r="K698" s="196"/>
    </row>
    <row r="699" spans="1:11" ht="15.75" customHeight="1">
      <c r="A699" s="194"/>
      <c r="B699" s="194"/>
      <c r="D699" s="194"/>
      <c r="E699" s="195"/>
      <c r="F699" s="195"/>
      <c r="G699" s="195"/>
      <c r="H699" s="196"/>
      <c r="I699" s="196"/>
      <c r="J699" s="196"/>
      <c r="K699" s="196"/>
    </row>
    <row r="700" spans="1:11" ht="15.75" customHeight="1">
      <c r="A700" s="194"/>
      <c r="B700" s="194"/>
      <c r="D700" s="194"/>
      <c r="E700" s="195"/>
      <c r="F700" s="195"/>
      <c r="G700" s="195"/>
      <c r="H700" s="196"/>
      <c r="I700" s="196"/>
      <c r="J700" s="196"/>
      <c r="K700" s="196"/>
    </row>
    <row r="701" spans="1:11" ht="15.75" customHeight="1">
      <c r="A701" s="194"/>
      <c r="B701" s="194"/>
      <c r="D701" s="194"/>
      <c r="E701" s="195"/>
      <c r="F701" s="195"/>
      <c r="G701" s="195"/>
      <c r="H701" s="196"/>
      <c r="I701" s="196"/>
      <c r="J701" s="196"/>
      <c r="K701" s="196"/>
    </row>
    <row r="702" spans="1:11" ht="15.75" customHeight="1">
      <c r="A702" s="194"/>
      <c r="B702" s="194"/>
      <c r="D702" s="194"/>
      <c r="E702" s="195"/>
      <c r="F702" s="195"/>
      <c r="G702" s="195"/>
      <c r="H702" s="196"/>
      <c r="I702" s="196"/>
      <c r="J702" s="196"/>
      <c r="K702" s="196"/>
    </row>
    <row r="703" spans="1:11" ht="15.75" customHeight="1">
      <c r="A703" s="194"/>
      <c r="B703" s="194"/>
      <c r="D703" s="194"/>
      <c r="E703" s="195"/>
      <c r="F703" s="195"/>
      <c r="G703" s="195"/>
      <c r="H703" s="196"/>
      <c r="I703" s="196"/>
      <c r="J703" s="196"/>
      <c r="K703" s="196"/>
    </row>
    <row r="704" spans="1:11" ht="15.75" customHeight="1">
      <c r="A704" s="194"/>
      <c r="B704" s="194"/>
      <c r="D704" s="194"/>
      <c r="E704" s="195"/>
      <c r="F704" s="195"/>
      <c r="G704" s="195"/>
      <c r="H704" s="196"/>
      <c r="I704" s="196"/>
      <c r="J704" s="196"/>
      <c r="K704" s="196"/>
    </row>
    <row r="705" spans="1:11" ht="15.75" customHeight="1">
      <c r="A705" s="194"/>
      <c r="B705" s="194"/>
      <c r="D705" s="194"/>
      <c r="E705" s="195"/>
      <c r="F705" s="195"/>
      <c r="G705" s="195"/>
      <c r="H705" s="196"/>
      <c r="I705" s="196"/>
      <c r="J705" s="196"/>
      <c r="K705" s="196"/>
    </row>
    <row r="706" spans="1:11" ht="15.75" customHeight="1">
      <c r="A706" s="194"/>
      <c r="B706" s="194"/>
      <c r="D706" s="194"/>
      <c r="E706" s="195"/>
      <c r="F706" s="195"/>
      <c r="G706" s="195"/>
      <c r="H706" s="196"/>
      <c r="I706" s="196"/>
      <c r="J706" s="196"/>
      <c r="K706" s="196"/>
    </row>
    <row r="707" spans="1:11" ht="15.75" customHeight="1">
      <c r="A707" s="194"/>
      <c r="B707" s="194"/>
      <c r="D707" s="194"/>
      <c r="E707" s="195"/>
      <c r="F707" s="195"/>
      <c r="G707" s="195"/>
      <c r="H707" s="196"/>
      <c r="I707" s="196"/>
      <c r="J707" s="196"/>
      <c r="K707" s="196"/>
    </row>
    <row r="708" spans="1:11" ht="15.75" customHeight="1">
      <c r="A708" s="194"/>
      <c r="B708" s="194"/>
      <c r="D708" s="194"/>
      <c r="E708" s="195"/>
      <c r="F708" s="195"/>
      <c r="G708" s="195"/>
      <c r="H708" s="196"/>
      <c r="I708" s="196"/>
      <c r="J708" s="196"/>
      <c r="K708" s="196"/>
    </row>
    <row r="709" spans="1:11" ht="15.75" customHeight="1">
      <c r="A709" s="194"/>
      <c r="B709" s="194"/>
      <c r="D709" s="194"/>
      <c r="E709" s="195"/>
      <c r="F709" s="195"/>
      <c r="G709" s="195"/>
      <c r="H709" s="196"/>
      <c r="I709" s="196"/>
      <c r="J709" s="196"/>
      <c r="K709" s="196"/>
    </row>
    <row r="710" spans="1:11" ht="15.75" customHeight="1">
      <c r="A710" s="194"/>
      <c r="B710" s="194"/>
      <c r="D710" s="194"/>
      <c r="E710" s="195"/>
      <c r="F710" s="195"/>
      <c r="G710" s="195"/>
      <c r="H710" s="196"/>
      <c r="I710" s="196"/>
      <c r="J710" s="196"/>
      <c r="K710" s="196"/>
    </row>
    <row r="711" spans="1:11" ht="15.75" customHeight="1">
      <c r="A711" s="194"/>
      <c r="B711" s="194"/>
      <c r="D711" s="194"/>
      <c r="E711" s="195"/>
      <c r="F711" s="195"/>
      <c r="G711" s="195"/>
      <c r="H711" s="196"/>
      <c r="I711" s="196"/>
      <c r="J711" s="196"/>
      <c r="K711" s="196"/>
    </row>
    <row r="712" spans="1:11" ht="15.75" customHeight="1">
      <c r="A712" s="194"/>
      <c r="B712" s="194"/>
      <c r="D712" s="194"/>
      <c r="E712" s="195"/>
      <c r="F712" s="195"/>
      <c r="G712" s="195"/>
      <c r="H712" s="196"/>
      <c r="I712" s="196"/>
      <c r="J712" s="196"/>
      <c r="K712" s="196"/>
    </row>
    <row r="713" spans="1:11" ht="15.75" customHeight="1">
      <c r="A713" s="194"/>
      <c r="B713" s="194"/>
      <c r="D713" s="194"/>
      <c r="E713" s="195"/>
      <c r="F713" s="195"/>
      <c r="G713" s="195"/>
      <c r="H713" s="196"/>
      <c r="I713" s="196"/>
      <c r="J713" s="196"/>
      <c r="K713" s="196"/>
    </row>
    <row r="714" spans="1:11" ht="15.75" customHeight="1">
      <c r="A714" s="194"/>
      <c r="B714" s="194"/>
      <c r="D714" s="194"/>
      <c r="E714" s="195"/>
      <c r="F714" s="195"/>
      <c r="G714" s="195"/>
      <c r="H714" s="196"/>
      <c r="I714" s="196"/>
      <c r="J714" s="196"/>
      <c r="K714" s="196"/>
    </row>
    <row r="715" spans="1:11" ht="15.75" customHeight="1">
      <c r="A715" s="194"/>
      <c r="B715" s="194"/>
      <c r="D715" s="194"/>
      <c r="E715" s="195"/>
      <c r="F715" s="195"/>
      <c r="G715" s="195"/>
      <c r="H715" s="196"/>
      <c r="I715" s="196"/>
      <c r="J715" s="196"/>
      <c r="K715" s="196"/>
    </row>
    <row r="716" spans="1:11" ht="15.75" customHeight="1">
      <c r="A716" s="194"/>
      <c r="B716" s="194"/>
      <c r="D716" s="194"/>
      <c r="E716" s="195"/>
      <c r="F716" s="195"/>
      <c r="G716" s="195"/>
      <c r="H716" s="196"/>
      <c r="I716" s="196"/>
      <c r="J716" s="196"/>
      <c r="K716" s="196"/>
    </row>
    <row r="717" spans="1:11" ht="15.75" customHeight="1">
      <c r="A717" s="194"/>
      <c r="B717" s="194"/>
      <c r="D717" s="194"/>
      <c r="E717" s="195"/>
      <c r="F717" s="195"/>
      <c r="G717" s="195"/>
      <c r="H717" s="196"/>
      <c r="I717" s="196"/>
      <c r="J717" s="196"/>
      <c r="K717" s="196"/>
    </row>
    <row r="718" spans="1:11" ht="15.75" customHeight="1">
      <c r="A718" s="194"/>
      <c r="B718" s="194"/>
      <c r="D718" s="194"/>
      <c r="E718" s="195"/>
      <c r="F718" s="195"/>
      <c r="G718" s="195"/>
      <c r="H718" s="196"/>
      <c r="I718" s="196"/>
      <c r="J718" s="196"/>
      <c r="K718" s="196"/>
    </row>
    <row r="719" spans="1:11" ht="15.75" customHeight="1">
      <c r="A719" s="194"/>
      <c r="B719" s="194"/>
      <c r="D719" s="194"/>
      <c r="E719" s="195"/>
      <c r="F719" s="195"/>
      <c r="G719" s="195"/>
      <c r="H719" s="196"/>
      <c r="I719" s="196"/>
      <c r="J719" s="196"/>
      <c r="K719" s="196"/>
    </row>
    <row r="720" spans="1:11" ht="15.75" customHeight="1">
      <c r="A720" s="194"/>
      <c r="B720" s="194"/>
      <c r="D720" s="194"/>
      <c r="E720" s="195"/>
      <c r="F720" s="195"/>
      <c r="G720" s="195"/>
      <c r="H720" s="196"/>
      <c r="I720" s="196"/>
      <c r="J720" s="196"/>
      <c r="K720" s="196"/>
    </row>
    <row r="721" spans="1:11" ht="15.75" customHeight="1">
      <c r="A721" s="194"/>
      <c r="B721" s="194"/>
      <c r="D721" s="194"/>
      <c r="E721" s="195"/>
      <c r="F721" s="195"/>
      <c r="G721" s="195"/>
      <c r="H721" s="196"/>
      <c r="I721" s="196"/>
      <c r="J721" s="196"/>
      <c r="K721" s="196"/>
    </row>
    <row r="722" spans="1:11" ht="15.75" customHeight="1">
      <c r="A722" s="194"/>
      <c r="B722" s="194"/>
      <c r="D722" s="194"/>
      <c r="E722" s="195"/>
      <c r="F722" s="195"/>
      <c r="G722" s="195"/>
      <c r="H722" s="196"/>
      <c r="I722" s="196"/>
      <c r="J722" s="196"/>
      <c r="K722" s="196"/>
    </row>
    <row r="723" spans="1:11" ht="15.75" customHeight="1">
      <c r="A723" s="194"/>
      <c r="B723" s="194"/>
      <c r="D723" s="194"/>
      <c r="E723" s="195"/>
      <c r="F723" s="195"/>
      <c r="G723" s="195"/>
      <c r="H723" s="196"/>
      <c r="I723" s="196"/>
      <c r="J723" s="196"/>
      <c r="K723" s="196"/>
    </row>
    <row r="724" spans="1:11" ht="15.75" customHeight="1">
      <c r="A724" s="194"/>
      <c r="B724" s="194"/>
      <c r="D724" s="194"/>
      <c r="E724" s="195"/>
      <c r="F724" s="195"/>
      <c r="G724" s="195"/>
      <c r="H724" s="196"/>
      <c r="I724" s="196"/>
      <c r="J724" s="196"/>
      <c r="K724" s="196"/>
    </row>
    <row r="725" spans="1:11" ht="15.75" customHeight="1">
      <c r="A725" s="194"/>
      <c r="B725" s="194"/>
      <c r="D725" s="194"/>
      <c r="E725" s="195"/>
      <c r="F725" s="195"/>
      <c r="G725" s="195"/>
      <c r="H725" s="196"/>
      <c r="I725" s="196"/>
      <c r="J725" s="196"/>
      <c r="K725" s="196"/>
    </row>
    <row r="726" spans="1:11" ht="15.75" customHeight="1">
      <c r="A726" s="194"/>
      <c r="B726" s="194"/>
      <c r="D726" s="194"/>
      <c r="E726" s="195"/>
      <c r="F726" s="195"/>
      <c r="G726" s="195"/>
      <c r="H726" s="196"/>
      <c r="I726" s="196"/>
      <c r="J726" s="196"/>
      <c r="K726" s="196"/>
    </row>
    <row r="727" spans="1:11" ht="15.75" customHeight="1">
      <c r="A727" s="194"/>
      <c r="B727" s="194"/>
      <c r="D727" s="194"/>
      <c r="E727" s="195"/>
      <c r="F727" s="195"/>
      <c r="G727" s="195"/>
      <c r="H727" s="196"/>
      <c r="I727" s="196"/>
      <c r="J727" s="196"/>
      <c r="K727" s="196"/>
    </row>
    <row r="728" spans="1:11" ht="15.75" customHeight="1">
      <c r="A728" s="194"/>
      <c r="B728" s="194"/>
      <c r="D728" s="194"/>
      <c r="E728" s="195"/>
      <c r="F728" s="195"/>
      <c r="G728" s="195"/>
      <c r="H728" s="196"/>
      <c r="I728" s="196"/>
      <c r="J728" s="196"/>
      <c r="K728" s="196"/>
    </row>
    <row r="729" spans="1:11" ht="15.75" customHeight="1">
      <c r="A729" s="194"/>
      <c r="B729" s="194"/>
      <c r="D729" s="194"/>
      <c r="E729" s="195"/>
      <c r="F729" s="195"/>
      <c r="G729" s="195"/>
      <c r="H729" s="196"/>
      <c r="I729" s="196"/>
      <c r="J729" s="196"/>
      <c r="K729" s="196"/>
    </row>
    <row r="730" spans="1:11" ht="15.75" customHeight="1">
      <c r="A730" s="194"/>
      <c r="B730" s="194"/>
      <c r="D730" s="194"/>
      <c r="E730" s="195"/>
      <c r="F730" s="195"/>
      <c r="G730" s="195"/>
      <c r="H730" s="196"/>
      <c r="I730" s="196"/>
      <c r="J730" s="196"/>
      <c r="K730" s="196"/>
    </row>
    <row r="731" spans="1:11" ht="15.75" customHeight="1">
      <c r="A731" s="194"/>
      <c r="B731" s="194"/>
      <c r="D731" s="194"/>
      <c r="E731" s="195"/>
      <c r="F731" s="195"/>
      <c r="G731" s="195"/>
      <c r="H731" s="196"/>
      <c r="I731" s="196"/>
      <c r="J731" s="196"/>
      <c r="K731" s="196"/>
    </row>
    <row r="732" spans="1:11" ht="15.75" customHeight="1">
      <c r="A732" s="194"/>
      <c r="B732" s="194"/>
      <c r="D732" s="194"/>
      <c r="E732" s="195"/>
      <c r="F732" s="195"/>
      <c r="G732" s="195"/>
      <c r="H732" s="196"/>
      <c r="I732" s="196"/>
      <c r="J732" s="196"/>
      <c r="K732" s="196"/>
    </row>
    <row r="733" spans="1:11" ht="15.75" customHeight="1">
      <c r="A733" s="194"/>
      <c r="B733" s="194"/>
      <c r="D733" s="194"/>
      <c r="E733" s="195"/>
      <c r="F733" s="195"/>
      <c r="G733" s="195"/>
      <c r="H733" s="196"/>
      <c r="I733" s="196"/>
      <c r="J733" s="196"/>
      <c r="K733" s="196"/>
    </row>
    <row r="734" spans="1:11" ht="15.75" customHeight="1">
      <c r="A734" s="194"/>
      <c r="B734" s="194"/>
      <c r="D734" s="194"/>
      <c r="E734" s="195"/>
      <c r="F734" s="195"/>
      <c r="G734" s="195"/>
      <c r="H734" s="196"/>
      <c r="I734" s="196"/>
      <c r="J734" s="196"/>
      <c r="K734" s="196"/>
    </row>
    <row r="735" spans="1:11" ht="15.75" customHeight="1">
      <c r="A735" s="194"/>
      <c r="B735" s="194"/>
      <c r="D735" s="194"/>
      <c r="E735" s="195"/>
      <c r="F735" s="195"/>
      <c r="G735" s="195"/>
      <c r="H735" s="196"/>
      <c r="I735" s="196"/>
      <c r="J735" s="196"/>
      <c r="K735" s="196"/>
    </row>
    <row r="736" spans="1:11" ht="15.75" customHeight="1">
      <c r="A736" s="194"/>
      <c r="B736" s="194"/>
      <c r="D736" s="194"/>
      <c r="E736" s="195"/>
      <c r="F736" s="195"/>
      <c r="G736" s="195"/>
      <c r="H736" s="196"/>
      <c r="I736" s="196"/>
      <c r="J736" s="196"/>
      <c r="K736" s="196"/>
    </row>
    <row r="737" spans="1:11" ht="15.75" customHeight="1">
      <c r="A737" s="194"/>
      <c r="B737" s="194"/>
      <c r="D737" s="194"/>
      <c r="E737" s="195"/>
      <c r="F737" s="195"/>
      <c r="G737" s="195"/>
      <c r="H737" s="196"/>
      <c r="I737" s="196"/>
      <c r="J737" s="196"/>
      <c r="K737" s="196"/>
    </row>
    <row r="738" spans="1:11" ht="15.75" customHeight="1">
      <c r="A738" s="194"/>
      <c r="B738" s="194"/>
      <c r="D738" s="194"/>
      <c r="E738" s="195"/>
      <c r="F738" s="195"/>
      <c r="G738" s="195"/>
      <c r="H738" s="196"/>
      <c r="I738" s="196"/>
      <c r="J738" s="196"/>
      <c r="K738" s="196"/>
    </row>
    <row r="739" spans="1:11" ht="15.75" customHeight="1">
      <c r="A739" s="194"/>
      <c r="B739" s="194"/>
      <c r="D739" s="194"/>
      <c r="E739" s="195"/>
      <c r="F739" s="195"/>
      <c r="G739" s="195"/>
      <c r="H739" s="196"/>
      <c r="I739" s="196"/>
      <c r="J739" s="196"/>
      <c r="K739" s="196"/>
    </row>
    <row r="740" spans="1:11" ht="15.75" customHeight="1">
      <c r="A740" s="194"/>
      <c r="B740" s="194"/>
      <c r="D740" s="194"/>
      <c r="E740" s="195"/>
      <c r="F740" s="195"/>
      <c r="G740" s="195"/>
      <c r="H740" s="196"/>
      <c r="I740" s="196"/>
      <c r="J740" s="196"/>
      <c r="K740" s="196"/>
    </row>
    <row r="741" spans="1:11" ht="15.75" customHeight="1">
      <c r="A741" s="194"/>
      <c r="B741" s="194"/>
      <c r="D741" s="194"/>
      <c r="E741" s="195"/>
      <c r="F741" s="195"/>
      <c r="G741" s="195"/>
      <c r="H741" s="196"/>
      <c r="I741" s="196"/>
      <c r="J741" s="196"/>
      <c r="K741" s="196"/>
    </row>
    <row r="742" spans="1:11" ht="15.75" customHeight="1">
      <c r="A742" s="194"/>
      <c r="B742" s="194"/>
      <c r="D742" s="194"/>
      <c r="E742" s="195"/>
      <c r="F742" s="195"/>
      <c r="G742" s="195"/>
      <c r="H742" s="196"/>
      <c r="I742" s="196"/>
      <c r="J742" s="196"/>
      <c r="K742" s="196"/>
    </row>
    <row r="743" spans="1:11" ht="15.75" customHeight="1">
      <c r="A743" s="194"/>
      <c r="B743" s="194"/>
      <c r="D743" s="194"/>
      <c r="E743" s="195"/>
      <c r="F743" s="195"/>
      <c r="G743" s="195"/>
      <c r="H743" s="196"/>
      <c r="I743" s="196"/>
      <c r="J743" s="196"/>
      <c r="K743" s="196"/>
    </row>
    <row r="744" spans="1:11" ht="15.75" customHeight="1">
      <c r="A744" s="194"/>
      <c r="B744" s="194"/>
      <c r="D744" s="194"/>
      <c r="E744" s="195"/>
      <c r="F744" s="195"/>
      <c r="G744" s="195"/>
      <c r="H744" s="196"/>
      <c r="I744" s="196"/>
      <c r="J744" s="196"/>
      <c r="K744" s="196"/>
    </row>
    <row r="745" spans="1:11" ht="15.75" customHeight="1">
      <c r="A745" s="194"/>
      <c r="B745" s="194"/>
      <c r="D745" s="194"/>
      <c r="E745" s="195"/>
      <c r="F745" s="195"/>
      <c r="G745" s="195"/>
      <c r="H745" s="196"/>
      <c r="I745" s="196"/>
      <c r="J745" s="196"/>
      <c r="K745" s="196"/>
    </row>
    <row r="746" spans="1:11" ht="15.75" customHeight="1">
      <c r="A746" s="194"/>
      <c r="B746" s="194"/>
      <c r="D746" s="194"/>
      <c r="E746" s="195"/>
      <c r="F746" s="195"/>
      <c r="G746" s="195"/>
      <c r="H746" s="196"/>
      <c r="I746" s="196"/>
      <c r="J746" s="196"/>
      <c r="K746" s="196"/>
    </row>
    <row r="747" spans="1:11" ht="15.75" customHeight="1">
      <c r="A747" s="194"/>
      <c r="B747" s="194"/>
      <c r="D747" s="194"/>
      <c r="E747" s="195"/>
      <c r="F747" s="195"/>
      <c r="G747" s="195"/>
      <c r="H747" s="196"/>
      <c r="I747" s="196"/>
      <c r="J747" s="196"/>
      <c r="K747" s="196"/>
    </row>
    <row r="748" spans="1:11" ht="15.75" customHeight="1">
      <c r="A748" s="194"/>
      <c r="B748" s="194"/>
      <c r="D748" s="194"/>
      <c r="E748" s="195"/>
      <c r="F748" s="195"/>
      <c r="G748" s="195"/>
      <c r="H748" s="196"/>
      <c r="I748" s="196"/>
      <c r="J748" s="196"/>
      <c r="K748" s="196"/>
    </row>
    <row r="749" spans="1:11" ht="15.75" customHeight="1">
      <c r="A749" s="194"/>
      <c r="B749" s="194"/>
      <c r="D749" s="194"/>
      <c r="E749" s="195"/>
      <c r="F749" s="195"/>
      <c r="G749" s="195"/>
      <c r="H749" s="196"/>
      <c r="I749" s="196"/>
      <c r="J749" s="196"/>
      <c r="K749" s="196"/>
    </row>
    <row r="750" spans="1:11" ht="15.75" customHeight="1">
      <c r="A750" s="194"/>
      <c r="B750" s="194"/>
      <c r="D750" s="194"/>
      <c r="E750" s="195"/>
      <c r="F750" s="195"/>
      <c r="G750" s="195"/>
      <c r="H750" s="196"/>
      <c r="I750" s="196"/>
      <c r="J750" s="196"/>
      <c r="K750" s="196"/>
    </row>
    <row r="751" spans="1:11" ht="15.75" customHeight="1">
      <c r="A751" s="194"/>
      <c r="B751" s="194"/>
      <c r="D751" s="194"/>
      <c r="E751" s="195"/>
      <c r="F751" s="195"/>
      <c r="G751" s="195"/>
      <c r="H751" s="196"/>
      <c r="I751" s="196"/>
      <c r="J751" s="196"/>
      <c r="K751" s="196"/>
    </row>
    <row r="752" spans="1:11" ht="15.75" customHeight="1">
      <c r="A752" s="194"/>
      <c r="B752" s="194"/>
      <c r="D752" s="194"/>
      <c r="E752" s="195"/>
      <c r="F752" s="195"/>
      <c r="G752" s="195"/>
      <c r="H752" s="196"/>
      <c r="I752" s="196"/>
      <c r="J752" s="196"/>
      <c r="K752" s="196"/>
    </row>
    <row r="753" spans="1:11" ht="15.75" customHeight="1">
      <c r="A753" s="194"/>
      <c r="B753" s="194"/>
      <c r="D753" s="194"/>
      <c r="E753" s="195"/>
      <c r="F753" s="195"/>
      <c r="G753" s="195"/>
      <c r="H753" s="196"/>
      <c r="I753" s="196"/>
      <c r="J753" s="196"/>
      <c r="K753" s="196"/>
    </row>
    <row r="754" spans="1:11" ht="15.75" customHeight="1">
      <c r="A754" s="194"/>
      <c r="B754" s="194"/>
      <c r="D754" s="194"/>
      <c r="E754" s="195"/>
      <c r="F754" s="195"/>
      <c r="G754" s="195"/>
      <c r="H754" s="196"/>
      <c r="I754" s="196"/>
      <c r="J754" s="196"/>
      <c r="K754" s="196"/>
    </row>
    <row r="755" spans="1:11" ht="15.75" customHeight="1">
      <c r="A755" s="194"/>
      <c r="B755" s="194"/>
      <c r="D755" s="194"/>
      <c r="E755" s="195"/>
      <c r="F755" s="195"/>
      <c r="G755" s="195"/>
      <c r="H755" s="196"/>
      <c r="I755" s="196"/>
      <c r="J755" s="196"/>
      <c r="K755" s="196"/>
    </row>
    <row r="756" spans="1:11" ht="15.75" customHeight="1">
      <c r="A756" s="194"/>
      <c r="B756" s="194"/>
      <c r="D756" s="194"/>
      <c r="E756" s="195"/>
      <c r="F756" s="195"/>
      <c r="G756" s="195"/>
      <c r="H756" s="196"/>
      <c r="I756" s="196"/>
      <c r="J756" s="196"/>
      <c r="K756" s="196"/>
    </row>
    <row r="757" spans="1:11" ht="15.75" customHeight="1">
      <c r="A757" s="194"/>
      <c r="B757" s="194"/>
      <c r="D757" s="194"/>
      <c r="E757" s="195"/>
      <c r="F757" s="195"/>
      <c r="G757" s="195"/>
      <c r="H757" s="196"/>
      <c r="I757" s="196"/>
      <c r="J757" s="196"/>
      <c r="K757" s="196"/>
    </row>
    <row r="758" spans="1:11" ht="15.75" customHeight="1">
      <c r="A758" s="194"/>
      <c r="B758" s="194"/>
      <c r="D758" s="194"/>
      <c r="E758" s="195"/>
      <c r="F758" s="195"/>
      <c r="G758" s="195"/>
      <c r="H758" s="196"/>
      <c r="I758" s="196"/>
      <c r="J758" s="196"/>
      <c r="K758" s="196"/>
    </row>
    <row r="759" spans="1:11" ht="15.75" customHeight="1">
      <c r="A759" s="194"/>
      <c r="B759" s="194"/>
      <c r="D759" s="194"/>
      <c r="E759" s="195"/>
      <c r="F759" s="195"/>
      <c r="G759" s="195"/>
      <c r="H759" s="196"/>
      <c r="I759" s="196"/>
      <c r="J759" s="196"/>
      <c r="K759" s="196"/>
    </row>
    <row r="760" spans="1:11" ht="15.75" customHeight="1">
      <c r="A760" s="194"/>
      <c r="B760" s="194"/>
      <c r="D760" s="194"/>
      <c r="E760" s="195"/>
      <c r="F760" s="195"/>
      <c r="G760" s="195"/>
      <c r="H760" s="196"/>
      <c r="I760" s="196"/>
      <c r="J760" s="196"/>
      <c r="K760" s="196"/>
    </row>
    <row r="761" spans="1:11" ht="15.75" customHeight="1">
      <c r="A761" s="194"/>
      <c r="B761" s="194"/>
      <c r="D761" s="194"/>
      <c r="E761" s="195"/>
      <c r="F761" s="195"/>
      <c r="G761" s="195"/>
      <c r="H761" s="196"/>
      <c r="I761" s="196"/>
      <c r="J761" s="196"/>
      <c r="K761" s="196"/>
    </row>
    <row r="762" spans="1:11" ht="15.75" customHeight="1">
      <c r="A762" s="194"/>
      <c r="B762" s="194"/>
      <c r="D762" s="194"/>
      <c r="E762" s="195"/>
      <c r="F762" s="195"/>
      <c r="G762" s="195"/>
      <c r="H762" s="196"/>
      <c r="I762" s="196"/>
      <c r="J762" s="196"/>
      <c r="K762" s="196"/>
    </row>
    <row r="763" spans="1:11" ht="15.75" customHeight="1">
      <c r="A763" s="194"/>
      <c r="B763" s="194"/>
      <c r="D763" s="194"/>
      <c r="E763" s="195"/>
      <c r="F763" s="195"/>
      <c r="G763" s="195"/>
      <c r="H763" s="196"/>
      <c r="I763" s="196"/>
      <c r="J763" s="196"/>
      <c r="K763" s="196"/>
    </row>
    <row r="764" spans="1:11" ht="15.75" customHeight="1">
      <c r="A764" s="194"/>
      <c r="B764" s="194"/>
      <c r="D764" s="194"/>
      <c r="E764" s="195"/>
      <c r="F764" s="195"/>
      <c r="G764" s="195"/>
      <c r="H764" s="196"/>
      <c r="I764" s="196"/>
      <c r="J764" s="196"/>
      <c r="K764" s="196"/>
    </row>
    <row r="765" spans="1:11" ht="15.75" customHeight="1">
      <c r="A765" s="194"/>
      <c r="B765" s="194"/>
      <c r="D765" s="194"/>
      <c r="E765" s="195"/>
      <c r="F765" s="195"/>
      <c r="G765" s="195"/>
      <c r="H765" s="196"/>
      <c r="I765" s="196"/>
      <c r="J765" s="196"/>
      <c r="K765" s="196"/>
    </row>
    <row r="766" spans="1:11" ht="15.75" customHeight="1">
      <c r="A766" s="194"/>
      <c r="B766" s="194"/>
      <c r="D766" s="194"/>
      <c r="E766" s="195"/>
      <c r="F766" s="195"/>
      <c r="G766" s="195"/>
      <c r="H766" s="196"/>
      <c r="I766" s="196"/>
      <c r="J766" s="196"/>
      <c r="K766" s="196"/>
    </row>
    <row r="767" spans="1:11" ht="15.75" customHeight="1">
      <c r="A767" s="194"/>
      <c r="B767" s="194"/>
      <c r="D767" s="194"/>
      <c r="E767" s="195"/>
      <c r="F767" s="195"/>
      <c r="G767" s="195"/>
      <c r="H767" s="196"/>
      <c r="I767" s="196"/>
      <c r="J767" s="196"/>
      <c r="K767" s="196"/>
    </row>
    <row r="768" spans="1:11" ht="15.75" customHeight="1">
      <c r="A768" s="194"/>
      <c r="B768" s="194"/>
      <c r="D768" s="194"/>
      <c r="E768" s="195"/>
      <c r="F768" s="195"/>
      <c r="G768" s="195"/>
      <c r="H768" s="196"/>
      <c r="I768" s="196"/>
      <c r="J768" s="196"/>
      <c r="K768" s="196"/>
    </row>
    <row r="769" spans="1:11" ht="15.75" customHeight="1">
      <c r="A769" s="194"/>
      <c r="B769" s="194"/>
      <c r="D769" s="194"/>
      <c r="E769" s="195"/>
      <c r="F769" s="195"/>
      <c r="G769" s="195"/>
      <c r="H769" s="196"/>
      <c r="I769" s="196"/>
      <c r="J769" s="196"/>
      <c r="K769" s="196"/>
    </row>
    <row r="770" spans="1:11" ht="15.75" customHeight="1">
      <c r="A770" s="194"/>
      <c r="B770" s="194"/>
      <c r="D770" s="194"/>
      <c r="E770" s="195"/>
      <c r="F770" s="195"/>
      <c r="G770" s="195"/>
      <c r="H770" s="196"/>
      <c r="I770" s="196"/>
      <c r="J770" s="196"/>
      <c r="K770" s="196"/>
    </row>
    <row r="771" spans="1:11" ht="15.75" customHeight="1">
      <c r="A771" s="194"/>
      <c r="B771" s="194"/>
      <c r="D771" s="194"/>
      <c r="E771" s="195"/>
      <c r="F771" s="195"/>
      <c r="G771" s="195"/>
      <c r="H771" s="196"/>
      <c r="I771" s="196"/>
      <c r="J771" s="196"/>
      <c r="K771" s="196"/>
    </row>
    <row r="772" spans="1:11" ht="15.75" customHeight="1">
      <c r="A772" s="194"/>
      <c r="B772" s="194"/>
      <c r="D772" s="194"/>
      <c r="E772" s="195"/>
      <c r="F772" s="195"/>
      <c r="G772" s="195"/>
      <c r="H772" s="196"/>
      <c r="I772" s="196"/>
      <c r="J772" s="196"/>
      <c r="K772" s="196"/>
    </row>
    <row r="773" spans="1:11" ht="15.75" customHeight="1">
      <c r="A773" s="194"/>
      <c r="B773" s="194"/>
      <c r="D773" s="194"/>
      <c r="E773" s="195"/>
      <c r="F773" s="195"/>
      <c r="G773" s="195"/>
      <c r="H773" s="196"/>
      <c r="I773" s="196"/>
      <c r="J773" s="196"/>
      <c r="K773" s="196"/>
    </row>
    <row r="774" spans="1:11" ht="15.75" customHeight="1">
      <c r="A774" s="194"/>
      <c r="B774" s="194"/>
      <c r="D774" s="194"/>
      <c r="E774" s="195"/>
      <c r="F774" s="195"/>
      <c r="G774" s="195"/>
      <c r="H774" s="196"/>
      <c r="I774" s="196"/>
      <c r="J774" s="196"/>
      <c r="K774" s="196"/>
    </row>
    <row r="775" spans="1:11" ht="15.75" customHeight="1">
      <c r="A775" s="194"/>
      <c r="B775" s="194"/>
      <c r="D775" s="194"/>
      <c r="E775" s="195"/>
      <c r="F775" s="195"/>
      <c r="G775" s="195"/>
      <c r="H775" s="196"/>
      <c r="I775" s="196"/>
      <c r="J775" s="196"/>
      <c r="K775" s="196"/>
    </row>
    <row r="776" spans="1:11" ht="15.75" customHeight="1">
      <c r="A776" s="194"/>
      <c r="B776" s="194"/>
      <c r="D776" s="194"/>
      <c r="E776" s="195"/>
      <c r="F776" s="195"/>
      <c r="G776" s="195"/>
      <c r="H776" s="196"/>
      <c r="I776" s="196"/>
      <c r="J776" s="196"/>
      <c r="K776" s="196"/>
    </row>
    <row r="777" spans="1:11" ht="15.75" customHeight="1">
      <c r="A777" s="194"/>
      <c r="B777" s="194"/>
      <c r="D777" s="194"/>
      <c r="E777" s="195"/>
      <c r="F777" s="195"/>
      <c r="G777" s="195"/>
      <c r="H777" s="196"/>
      <c r="I777" s="196"/>
      <c r="J777" s="196"/>
      <c r="K777" s="196"/>
    </row>
    <row r="778" spans="1:11" ht="15.75" customHeight="1">
      <c r="A778" s="194"/>
      <c r="B778" s="194"/>
      <c r="D778" s="194"/>
      <c r="E778" s="195"/>
      <c r="F778" s="195"/>
      <c r="G778" s="195"/>
      <c r="H778" s="196"/>
      <c r="I778" s="196"/>
      <c r="J778" s="196"/>
      <c r="K778" s="196"/>
    </row>
    <row r="779" spans="1:11" ht="15.75" customHeight="1">
      <c r="A779" s="194"/>
      <c r="B779" s="194"/>
      <c r="D779" s="194"/>
      <c r="E779" s="195"/>
      <c r="F779" s="195"/>
      <c r="G779" s="195"/>
      <c r="H779" s="196"/>
      <c r="I779" s="196"/>
      <c r="J779" s="196"/>
      <c r="K779" s="196"/>
    </row>
    <row r="780" spans="1:11" ht="15.75" customHeight="1">
      <c r="A780" s="194"/>
      <c r="B780" s="194"/>
      <c r="D780" s="194"/>
      <c r="E780" s="195"/>
      <c r="F780" s="195"/>
      <c r="G780" s="195"/>
      <c r="H780" s="196"/>
      <c r="I780" s="196"/>
      <c r="J780" s="196"/>
      <c r="K780" s="196"/>
    </row>
    <row r="781" spans="1:11" ht="15.75" customHeight="1">
      <c r="A781" s="194"/>
      <c r="B781" s="194"/>
      <c r="D781" s="194"/>
      <c r="E781" s="195"/>
      <c r="F781" s="195"/>
      <c r="G781" s="195"/>
      <c r="H781" s="196"/>
      <c r="I781" s="196"/>
      <c r="J781" s="196"/>
      <c r="K781" s="196"/>
    </row>
    <row r="782" spans="1:11" ht="15.75" customHeight="1">
      <c r="A782" s="194"/>
      <c r="B782" s="194"/>
      <c r="D782" s="194"/>
      <c r="E782" s="195"/>
      <c r="F782" s="195"/>
      <c r="G782" s="195"/>
      <c r="H782" s="196"/>
      <c r="I782" s="196"/>
      <c r="J782" s="196"/>
      <c r="K782" s="196"/>
    </row>
    <row r="783" spans="1:11" ht="15.75" customHeight="1">
      <c r="A783" s="194"/>
      <c r="B783" s="194"/>
      <c r="D783" s="194"/>
      <c r="E783" s="195"/>
      <c r="F783" s="195"/>
      <c r="G783" s="195"/>
      <c r="H783" s="196"/>
      <c r="I783" s="196"/>
      <c r="J783" s="196"/>
      <c r="K783" s="196"/>
    </row>
    <row r="784" spans="1:11" ht="15.75" customHeight="1">
      <c r="A784" s="194"/>
      <c r="B784" s="194"/>
      <c r="D784" s="194"/>
      <c r="E784" s="195"/>
      <c r="F784" s="195"/>
      <c r="G784" s="195"/>
      <c r="H784" s="196"/>
      <c r="I784" s="196"/>
      <c r="J784" s="196"/>
      <c r="K784" s="196"/>
    </row>
    <row r="785" spans="1:11" ht="15.75" customHeight="1">
      <c r="A785" s="194"/>
      <c r="B785" s="194"/>
      <c r="D785" s="194"/>
      <c r="E785" s="195"/>
      <c r="F785" s="195"/>
      <c r="G785" s="195"/>
      <c r="H785" s="196"/>
      <c r="I785" s="196"/>
      <c r="J785" s="196"/>
      <c r="K785" s="196"/>
    </row>
    <row r="786" spans="1:11" ht="15.75" customHeight="1">
      <c r="A786" s="194"/>
      <c r="B786" s="194"/>
      <c r="D786" s="194"/>
      <c r="E786" s="195"/>
      <c r="F786" s="195"/>
      <c r="G786" s="195"/>
      <c r="H786" s="196"/>
      <c r="I786" s="196"/>
      <c r="J786" s="196"/>
      <c r="K786" s="196"/>
    </row>
    <row r="787" spans="1:11" ht="15.75" customHeight="1">
      <c r="A787" s="194"/>
      <c r="B787" s="194"/>
      <c r="D787" s="194"/>
      <c r="E787" s="195"/>
      <c r="F787" s="195"/>
      <c r="G787" s="195"/>
      <c r="H787" s="196"/>
      <c r="I787" s="196"/>
      <c r="J787" s="196"/>
      <c r="K787" s="196"/>
    </row>
    <row r="788" spans="1:11" ht="15.75" customHeight="1">
      <c r="A788" s="194"/>
      <c r="B788" s="194"/>
      <c r="D788" s="194"/>
      <c r="E788" s="195"/>
      <c r="F788" s="195"/>
      <c r="G788" s="195"/>
      <c r="H788" s="196"/>
      <c r="I788" s="196"/>
      <c r="J788" s="196"/>
      <c r="K788" s="196"/>
    </row>
    <row r="789" spans="1:11" ht="15.75" customHeight="1">
      <c r="A789" s="194"/>
      <c r="B789" s="194"/>
      <c r="D789" s="194"/>
      <c r="E789" s="195"/>
      <c r="F789" s="195"/>
      <c r="G789" s="195"/>
      <c r="H789" s="196"/>
      <c r="I789" s="196"/>
      <c r="J789" s="196"/>
      <c r="K789" s="196"/>
    </row>
    <row r="790" spans="1:11" ht="15.75" customHeight="1">
      <c r="A790" s="194"/>
      <c r="B790" s="194"/>
      <c r="D790" s="194"/>
      <c r="E790" s="195"/>
      <c r="F790" s="195"/>
      <c r="G790" s="195"/>
      <c r="H790" s="196"/>
      <c r="I790" s="196"/>
      <c r="J790" s="196"/>
      <c r="K790" s="196"/>
    </row>
    <row r="791" spans="1:11" ht="15.75" customHeight="1">
      <c r="A791" s="194"/>
      <c r="B791" s="194"/>
      <c r="D791" s="194"/>
      <c r="E791" s="195"/>
      <c r="F791" s="195"/>
      <c r="G791" s="195"/>
      <c r="H791" s="196"/>
      <c r="I791" s="196"/>
      <c r="J791" s="196"/>
      <c r="K791" s="196"/>
    </row>
    <row r="792" spans="1:11" ht="15.75" customHeight="1">
      <c r="A792" s="194"/>
      <c r="B792" s="194"/>
      <c r="D792" s="194"/>
      <c r="E792" s="195"/>
      <c r="F792" s="195"/>
      <c r="G792" s="195"/>
      <c r="H792" s="196"/>
      <c r="I792" s="196"/>
      <c r="J792" s="196"/>
      <c r="K792" s="196"/>
    </row>
    <row r="793" spans="1:11" ht="15.75" customHeight="1">
      <c r="A793" s="194"/>
      <c r="B793" s="194"/>
      <c r="D793" s="194"/>
      <c r="E793" s="195"/>
      <c r="F793" s="195"/>
      <c r="G793" s="195"/>
      <c r="H793" s="196"/>
      <c r="I793" s="196"/>
      <c r="J793" s="196"/>
      <c r="K793" s="196"/>
    </row>
    <row r="794" spans="1:11" ht="15.75" customHeight="1">
      <c r="A794" s="194"/>
      <c r="B794" s="194"/>
      <c r="D794" s="194"/>
      <c r="E794" s="195"/>
      <c r="F794" s="195"/>
      <c r="G794" s="195"/>
      <c r="H794" s="196"/>
      <c r="I794" s="196"/>
      <c r="J794" s="196"/>
      <c r="K794" s="196"/>
    </row>
    <row r="795" spans="1:11" ht="15.75" customHeight="1">
      <c r="A795" s="194"/>
      <c r="B795" s="194"/>
      <c r="D795" s="194"/>
      <c r="E795" s="195"/>
      <c r="F795" s="195"/>
      <c r="G795" s="195"/>
      <c r="H795" s="196"/>
      <c r="I795" s="196"/>
      <c r="J795" s="196"/>
      <c r="K795" s="196"/>
    </row>
    <row r="796" spans="1:11" ht="15.75" customHeight="1">
      <c r="A796" s="194"/>
      <c r="B796" s="194"/>
      <c r="D796" s="194"/>
      <c r="E796" s="195"/>
      <c r="F796" s="195"/>
      <c r="G796" s="195"/>
      <c r="H796" s="196"/>
      <c r="I796" s="196"/>
      <c r="J796" s="196"/>
      <c r="K796" s="196"/>
    </row>
    <row r="797" spans="1:11" ht="15.75" customHeight="1">
      <c r="A797" s="194"/>
      <c r="B797" s="194"/>
      <c r="D797" s="194"/>
      <c r="E797" s="195"/>
      <c r="F797" s="195"/>
      <c r="G797" s="195"/>
      <c r="H797" s="196"/>
      <c r="I797" s="196"/>
      <c r="J797" s="196"/>
      <c r="K797" s="196"/>
    </row>
    <row r="798" spans="1:11" ht="15.75" customHeight="1">
      <c r="A798" s="194"/>
      <c r="B798" s="194"/>
      <c r="D798" s="194"/>
      <c r="E798" s="195"/>
      <c r="F798" s="195"/>
      <c r="G798" s="195"/>
      <c r="H798" s="196"/>
      <c r="I798" s="196"/>
      <c r="J798" s="196"/>
      <c r="K798" s="196"/>
    </row>
    <row r="799" spans="1:11" ht="15.75" customHeight="1">
      <c r="A799" s="194"/>
      <c r="B799" s="194"/>
      <c r="D799" s="194"/>
      <c r="E799" s="195"/>
      <c r="F799" s="195"/>
      <c r="G799" s="195"/>
      <c r="H799" s="196"/>
      <c r="I799" s="196"/>
      <c r="J799" s="196"/>
      <c r="K799" s="196"/>
    </row>
    <row r="800" spans="1:11" ht="15.75" customHeight="1">
      <c r="A800" s="194"/>
      <c r="B800" s="194"/>
      <c r="D800" s="194"/>
      <c r="E800" s="195"/>
      <c r="F800" s="195"/>
      <c r="G800" s="195"/>
      <c r="H800" s="196"/>
      <c r="I800" s="196"/>
      <c r="J800" s="196"/>
      <c r="K800" s="196"/>
    </row>
    <row r="801" spans="1:11" ht="15.75" customHeight="1">
      <c r="A801" s="194"/>
      <c r="B801" s="194"/>
      <c r="D801" s="194"/>
      <c r="E801" s="195"/>
      <c r="F801" s="195"/>
      <c r="G801" s="195"/>
      <c r="H801" s="196"/>
      <c r="I801" s="196"/>
      <c r="J801" s="196"/>
      <c r="K801" s="196"/>
    </row>
    <row r="802" spans="1:11" ht="15.75" customHeight="1">
      <c r="A802" s="194"/>
      <c r="B802" s="194"/>
      <c r="D802" s="194"/>
      <c r="E802" s="195"/>
      <c r="F802" s="195"/>
      <c r="G802" s="195"/>
      <c r="H802" s="196"/>
      <c r="I802" s="196"/>
      <c r="J802" s="196"/>
      <c r="K802" s="196"/>
    </row>
    <row r="803" spans="1:11" ht="15.75" customHeight="1">
      <c r="A803" s="194"/>
      <c r="B803" s="194"/>
      <c r="D803" s="194"/>
      <c r="E803" s="195"/>
      <c r="F803" s="195"/>
      <c r="G803" s="195"/>
      <c r="H803" s="196"/>
      <c r="I803" s="196"/>
      <c r="J803" s="196"/>
      <c r="K803" s="196"/>
    </row>
    <row r="804" spans="1:11" ht="15.75" customHeight="1">
      <c r="A804" s="194"/>
      <c r="B804" s="194"/>
      <c r="D804" s="194"/>
      <c r="E804" s="195"/>
      <c r="F804" s="195"/>
      <c r="G804" s="195"/>
      <c r="H804" s="196"/>
      <c r="I804" s="196"/>
      <c r="J804" s="196"/>
      <c r="K804" s="196"/>
    </row>
    <row r="805" spans="1:11" ht="15.75" customHeight="1">
      <c r="A805" s="194"/>
      <c r="B805" s="194"/>
      <c r="D805" s="194"/>
      <c r="E805" s="195"/>
      <c r="F805" s="195"/>
      <c r="G805" s="195"/>
      <c r="H805" s="196"/>
      <c r="I805" s="196"/>
      <c r="J805" s="196"/>
      <c r="K805" s="196"/>
    </row>
    <row r="806" spans="1:11" ht="15.75" customHeight="1">
      <c r="A806" s="194"/>
      <c r="B806" s="194"/>
      <c r="D806" s="194"/>
      <c r="E806" s="195"/>
      <c r="F806" s="195"/>
      <c r="G806" s="195"/>
      <c r="H806" s="196"/>
      <c r="I806" s="196"/>
      <c r="J806" s="196"/>
      <c r="K806" s="196"/>
    </row>
    <row r="807" spans="1:11" ht="15.75" customHeight="1">
      <c r="A807" s="194"/>
      <c r="B807" s="194"/>
      <c r="D807" s="194"/>
      <c r="E807" s="195"/>
      <c r="F807" s="195"/>
      <c r="G807" s="195"/>
      <c r="H807" s="196"/>
      <c r="I807" s="196"/>
      <c r="J807" s="196"/>
      <c r="K807" s="196"/>
    </row>
    <row r="808" spans="1:11" ht="15.75" customHeight="1">
      <c r="A808" s="194"/>
      <c r="B808" s="194"/>
      <c r="D808" s="194"/>
      <c r="E808" s="195"/>
      <c r="F808" s="195"/>
      <c r="G808" s="195"/>
      <c r="H808" s="196"/>
      <c r="I808" s="196"/>
      <c r="J808" s="196"/>
      <c r="K808" s="196"/>
    </row>
    <row r="809" spans="1:11" ht="15.75" customHeight="1">
      <c r="A809" s="194"/>
      <c r="B809" s="194"/>
      <c r="D809" s="194"/>
      <c r="E809" s="195"/>
      <c r="F809" s="195"/>
      <c r="G809" s="195"/>
      <c r="H809" s="196"/>
      <c r="I809" s="196"/>
      <c r="J809" s="196"/>
      <c r="K809" s="196"/>
    </row>
    <row r="810" spans="1:11" ht="15.75" customHeight="1">
      <c r="A810" s="194"/>
      <c r="B810" s="194"/>
      <c r="D810" s="194"/>
      <c r="E810" s="195"/>
      <c r="F810" s="195"/>
      <c r="G810" s="195"/>
      <c r="H810" s="196"/>
      <c r="I810" s="196"/>
      <c r="J810" s="196"/>
      <c r="K810" s="196"/>
    </row>
    <row r="811" spans="1:11" ht="15.75" customHeight="1">
      <c r="A811" s="194"/>
      <c r="B811" s="194"/>
      <c r="D811" s="194"/>
      <c r="E811" s="195"/>
      <c r="F811" s="195"/>
      <c r="G811" s="195"/>
      <c r="H811" s="196"/>
      <c r="I811" s="196"/>
      <c r="J811" s="196"/>
      <c r="K811" s="196"/>
    </row>
    <row r="812" spans="1:11" ht="15.75" customHeight="1">
      <c r="A812" s="194"/>
      <c r="B812" s="194"/>
      <c r="D812" s="194"/>
      <c r="E812" s="195"/>
      <c r="F812" s="195"/>
      <c r="G812" s="195"/>
      <c r="H812" s="196"/>
      <c r="I812" s="196"/>
      <c r="J812" s="196"/>
      <c r="K812" s="196"/>
    </row>
    <row r="813" spans="1:11" ht="15.75" customHeight="1">
      <c r="A813" s="194"/>
      <c r="B813" s="194"/>
      <c r="D813" s="194"/>
      <c r="E813" s="195"/>
      <c r="F813" s="195"/>
      <c r="G813" s="195"/>
      <c r="H813" s="196"/>
      <c r="I813" s="196"/>
      <c r="J813" s="196"/>
      <c r="K813" s="196"/>
    </row>
    <row r="814" spans="1:11" ht="15.75" customHeight="1">
      <c r="A814" s="194"/>
      <c r="B814" s="194"/>
      <c r="D814" s="194"/>
      <c r="E814" s="195"/>
      <c r="F814" s="195"/>
      <c r="G814" s="195"/>
      <c r="H814" s="196"/>
      <c r="I814" s="196"/>
      <c r="J814" s="196"/>
      <c r="K814" s="196"/>
    </row>
    <row r="815" spans="1:11" ht="15.75" customHeight="1">
      <c r="A815" s="194"/>
      <c r="B815" s="194"/>
      <c r="D815" s="194"/>
      <c r="E815" s="195"/>
      <c r="F815" s="195"/>
      <c r="G815" s="195"/>
      <c r="H815" s="196"/>
      <c r="I815" s="196"/>
      <c r="J815" s="196"/>
      <c r="K815" s="196"/>
    </row>
    <row r="816" spans="1:11" ht="15.75" customHeight="1">
      <c r="A816" s="194"/>
      <c r="B816" s="194"/>
      <c r="D816" s="194"/>
      <c r="E816" s="195"/>
      <c r="F816" s="195"/>
      <c r="G816" s="195"/>
      <c r="H816" s="196"/>
      <c r="I816" s="196"/>
      <c r="J816" s="196"/>
      <c r="K816" s="196"/>
    </row>
    <row r="817" spans="1:11" ht="15.75" customHeight="1">
      <c r="A817" s="194"/>
      <c r="B817" s="194"/>
      <c r="D817" s="194"/>
      <c r="E817" s="195"/>
      <c r="F817" s="195"/>
      <c r="G817" s="195"/>
      <c r="H817" s="196"/>
      <c r="I817" s="196"/>
      <c r="J817" s="196"/>
      <c r="K817" s="196"/>
    </row>
    <row r="818" spans="1:11" ht="15.75" customHeight="1">
      <c r="A818" s="194"/>
      <c r="B818" s="194"/>
      <c r="D818" s="194"/>
      <c r="E818" s="195"/>
      <c r="F818" s="195"/>
      <c r="G818" s="195"/>
      <c r="H818" s="196"/>
      <c r="I818" s="196"/>
      <c r="J818" s="196"/>
      <c r="K818" s="196"/>
    </row>
    <row r="819" spans="1:11" ht="15.75" customHeight="1">
      <c r="A819" s="194"/>
      <c r="B819" s="194"/>
      <c r="D819" s="194"/>
      <c r="E819" s="195"/>
      <c r="F819" s="195"/>
      <c r="G819" s="195"/>
      <c r="H819" s="196"/>
      <c r="I819" s="196"/>
      <c r="J819" s="196"/>
      <c r="K819" s="196"/>
    </row>
    <row r="820" spans="1:11" ht="15.75" customHeight="1">
      <c r="A820" s="194"/>
      <c r="B820" s="194"/>
      <c r="D820" s="194"/>
      <c r="E820" s="195"/>
      <c r="F820" s="195"/>
      <c r="G820" s="195"/>
      <c r="H820" s="196"/>
      <c r="I820" s="196"/>
      <c r="J820" s="196"/>
      <c r="K820" s="196"/>
    </row>
    <row r="821" spans="1:11" ht="15.75" customHeight="1">
      <c r="A821" s="194"/>
      <c r="B821" s="194"/>
      <c r="D821" s="194"/>
      <c r="E821" s="195"/>
      <c r="F821" s="195"/>
      <c r="G821" s="195"/>
      <c r="H821" s="196"/>
      <c r="I821" s="196"/>
      <c r="J821" s="196"/>
      <c r="K821" s="196"/>
    </row>
    <row r="822" spans="1:11" ht="15.75" customHeight="1">
      <c r="A822" s="194"/>
      <c r="B822" s="194"/>
      <c r="D822" s="194"/>
      <c r="E822" s="195"/>
      <c r="F822" s="195"/>
      <c r="G822" s="195"/>
      <c r="H822" s="196"/>
      <c r="I822" s="196"/>
      <c r="J822" s="196"/>
      <c r="K822" s="196"/>
    </row>
    <row r="823" spans="1:11" ht="15.75" customHeight="1">
      <c r="A823" s="194"/>
      <c r="B823" s="194"/>
      <c r="D823" s="194"/>
      <c r="E823" s="195"/>
      <c r="F823" s="195"/>
      <c r="G823" s="195"/>
      <c r="H823" s="196"/>
      <c r="I823" s="196"/>
      <c r="J823" s="196"/>
      <c r="K823" s="196"/>
    </row>
    <row r="824" spans="1:11" ht="15.75" customHeight="1">
      <c r="A824" s="194"/>
      <c r="B824" s="194"/>
      <c r="D824" s="194"/>
      <c r="E824" s="195"/>
      <c r="F824" s="195"/>
      <c r="G824" s="195"/>
      <c r="H824" s="196"/>
      <c r="I824" s="196"/>
      <c r="J824" s="196"/>
      <c r="K824" s="196"/>
    </row>
    <row r="825" spans="1:11" ht="15.75" customHeight="1">
      <c r="A825" s="194"/>
      <c r="B825" s="194"/>
      <c r="D825" s="194"/>
      <c r="E825" s="195"/>
      <c r="F825" s="195"/>
      <c r="G825" s="195"/>
      <c r="H825" s="196"/>
      <c r="I825" s="196"/>
      <c r="J825" s="196"/>
      <c r="K825" s="196"/>
    </row>
    <row r="826" spans="1:11" ht="15.75" customHeight="1">
      <c r="A826" s="194"/>
      <c r="B826" s="194"/>
      <c r="D826" s="194"/>
      <c r="E826" s="195"/>
      <c r="F826" s="195"/>
      <c r="G826" s="195"/>
      <c r="H826" s="196"/>
      <c r="I826" s="196"/>
      <c r="J826" s="196"/>
      <c r="K826" s="196"/>
    </row>
    <row r="827" spans="1:11" ht="15.75" customHeight="1">
      <c r="A827" s="194"/>
      <c r="B827" s="194"/>
      <c r="D827" s="194"/>
      <c r="E827" s="195"/>
      <c r="F827" s="195"/>
      <c r="G827" s="195"/>
      <c r="H827" s="196"/>
      <c r="I827" s="196"/>
      <c r="J827" s="196"/>
      <c r="K827" s="196"/>
    </row>
    <row r="828" spans="1:11" ht="15.75" customHeight="1">
      <c r="A828" s="194"/>
      <c r="B828" s="194"/>
      <c r="D828" s="194"/>
      <c r="E828" s="195"/>
      <c r="F828" s="195"/>
      <c r="G828" s="195"/>
      <c r="H828" s="196"/>
      <c r="I828" s="196"/>
      <c r="J828" s="196"/>
      <c r="K828" s="196"/>
    </row>
    <row r="829" spans="1:11" ht="15.75" customHeight="1">
      <c r="A829" s="194"/>
      <c r="B829" s="194"/>
      <c r="D829" s="194"/>
      <c r="E829" s="195"/>
      <c r="F829" s="195"/>
      <c r="G829" s="195"/>
      <c r="H829" s="196"/>
      <c r="I829" s="196"/>
      <c r="J829" s="196"/>
      <c r="K829" s="196"/>
    </row>
    <row r="830" spans="1:11" ht="15.75" customHeight="1">
      <c r="A830" s="194"/>
      <c r="B830" s="194"/>
      <c r="D830" s="194"/>
      <c r="E830" s="195"/>
      <c r="F830" s="195"/>
      <c r="G830" s="195"/>
      <c r="H830" s="196"/>
      <c r="I830" s="196"/>
      <c r="J830" s="196"/>
      <c r="K830" s="196"/>
    </row>
    <row r="831" spans="1:11" ht="15.75" customHeight="1">
      <c r="A831" s="194"/>
      <c r="B831" s="194"/>
      <c r="D831" s="194"/>
      <c r="E831" s="195"/>
      <c r="F831" s="195"/>
      <c r="G831" s="195"/>
      <c r="H831" s="196"/>
      <c r="I831" s="196"/>
      <c r="J831" s="196"/>
      <c r="K831" s="196"/>
    </row>
    <row r="832" spans="1:11" ht="15.75" customHeight="1">
      <c r="A832" s="194"/>
      <c r="B832" s="194"/>
      <c r="D832" s="194"/>
      <c r="E832" s="195"/>
      <c r="F832" s="195"/>
      <c r="G832" s="195"/>
      <c r="H832" s="196"/>
      <c r="I832" s="196"/>
      <c r="J832" s="196"/>
      <c r="K832" s="196"/>
    </row>
    <row r="833" spans="1:11" ht="15.75" customHeight="1">
      <c r="A833" s="194"/>
      <c r="B833" s="194"/>
      <c r="D833" s="194"/>
      <c r="E833" s="195"/>
      <c r="F833" s="195"/>
      <c r="G833" s="195"/>
      <c r="H833" s="196"/>
      <c r="I833" s="196"/>
      <c r="J833" s="196"/>
      <c r="K833" s="196"/>
    </row>
    <row r="834" spans="1:11" ht="15.75" customHeight="1">
      <c r="A834" s="194"/>
      <c r="B834" s="194"/>
      <c r="D834" s="194"/>
      <c r="E834" s="195"/>
      <c r="F834" s="195"/>
      <c r="G834" s="195"/>
      <c r="H834" s="196"/>
      <c r="I834" s="196"/>
      <c r="J834" s="196"/>
      <c r="K834" s="196"/>
    </row>
    <row r="835" spans="1:11" ht="15.75" customHeight="1">
      <c r="A835" s="194"/>
      <c r="B835" s="194"/>
      <c r="D835" s="194"/>
      <c r="E835" s="195"/>
      <c r="F835" s="195"/>
      <c r="G835" s="195"/>
      <c r="H835" s="196"/>
      <c r="I835" s="196"/>
      <c r="J835" s="196"/>
      <c r="K835" s="196"/>
    </row>
    <row r="836" spans="1:11" ht="15.75" customHeight="1">
      <c r="A836" s="194"/>
      <c r="B836" s="194"/>
      <c r="D836" s="194"/>
      <c r="E836" s="195"/>
      <c r="F836" s="195"/>
      <c r="G836" s="195"/>
      <c r="H836" s="196"/>
      <c r="I836" s="196"/>
      <c r="J836" s="196"/>
      <c r="K836" s="196"/>
    </row>
    <row r="837" spans="1:11" ht="15.75" customHeight="1">
      <c r="A837" s="194"/>
      <c r="B837" s="194"/>
      <c r="D837" s="194"/>
      <c r="E837" s="195"/>
      <c r="F837" s="195"/>
      <c r="G837" s="195"/>
      <c r="H837" s="196"/>
      <c r="I837" s="196"/>
      <c r="J837" s="196"/>
      <c r="K837" s="196"/>
    </row>
    <row r="838" spans="1:11" ht="15.75" customHeight="1">
      <c r="A838" s="194"/>
      <c r="B838" s="194"/>
      <c r="D838" s="194"/>
      <c r="E838" s="195"/>
      <c r="F838" s="195"/>
      <c r="G838" s="195"/>
      <c r="H838" s="196"/>
      <c r="I838" s="196"/>
      <c r="J838" s="196"/>
      <c r="K838" s="196"/>
    </row>
    <row r="839" spans="1:11" ht="15.75" customHeight="1">
      <c r="A839" s="194"/>
      <c r="B839" s="194"/>
      <c r="D839" s="194"/>
      <c r="E839" s="195"/>
      <c r="F839" s="195"/>
      <c r="G839" s="195"/>
      <c r="H839" s="196"/>
      <c r="I839" s="196"/>
      <c r="J839" s="196"/>
      <c r="K839" s="196"/>
    </row>
    <row r="840" spans="1:11" ht="15.75" customHeight="1">
      <c r="A840" s="194"/>
      <c r="B840" s="194"/>
      <c r="D840" s="194"/>
      <c r="E840" s="195"/>
      <c r="F840" s="195"/>
      <c r="G840" s="195"/>
      <c r="H840" s="196"/>
      <c r="I840" s="196"/>
      <c r="J840" s="196"/>
      <c r="K840" s="196"/>
    </row>
    <row r="841" spans="1:11" ht="15.75" customHeight="1">
      <c r="A841" s="194"/>
      <c r="B841" s="194"/>
      <c r="D841" s="194"/>
      <c r="E841" s="195"/>
      <c r="F841" s="195"/>
      <c r="G841" s="195"/>
      <c r="H841" s="196"/>
      <c r="I841" s="196"/>
      <c r="J841" s="196"/>
      <c r="K841" s="196"/>
    </row>
    <row r="842" spans="1:11" ht="15.75" customHeight="1">
      <c r="A842" s="194"/>
      <c r="B842" s="194"/>
      <c r="D842" s="194"/>
      <c r="E842" s="195"/>
      <c r="F842" s="195"/>
      <c r="G842" s="195"/>
      <c r="H842" s="196"/>
      <c r="I842" s="196"/>
      <c r="J842" s="196"/>
      <c r="K842" s="196"/>
    </row>
    <row r="843" spans="1:11" ht="15.75" customHeight="1">
      <c r="A843" s="194"/>
      <c r="B843" s="194"/>
      <c r="D843" s="194"/>
      <c r="E843" s="195"/>
      <c r="F843" s="195"/>
      <c r="G843" s="195"/>
      <c r="H843" s="196"/>
      <c r="I843" s="196"/>
      <c r="J843" s="196"/>
      <c r="K843" s="196"/>
    </row>
    <row r="844" spans="1:11" ht="15.75" customHeight="1">
      <c r="A844" s="194"/>
      <c r="B844" s="194"/>
      <c r="D844" s="194"/>
      <c r="E844" s="195"/>
      <c r="F844" s="195"/>
      <c r="G844" s="195"/>
      <c r="H844" s="196"/>
      <c r="I844" s="196"/>
      <c r="J844" s="196"/>
      <c r="K844" s="196"/>
    </row>
    <row r="845" spans="1:11" ht="15.75" customHeight="1">
      <c r="A845" s="194"/>
      <c r="B845" s="194"/>
      <c r="D845" s="194"/>
      <c r="E845" s="195"/>
      <c r="F845" s="195"/>
      <c r="G845" s="195"/>
      <c r="H845" s="196"/>
      <c r="I845" s="196"/>
      <c r="J845" s="196"/>
      <c r="K845" s="196"/>
    </row>
    <row r="846" spans="1:11" ht="15.75" customHeight="1">
      <c r="A846" s="194"/>
      <c r="B846" s="194"/>
      <c r="D846" s="194"/>
      <c r="E846" s="195"/>
      <c r="F846" s="195"/>
      <c r="G846" s="195"/>
      <c r="H846" s="196"/>
      <c r="I846" s="196"/>
      <c r="J846" s="196"/>
      <c r="K846" s="196"/>
    </row>
    <row r="847" spans="1:11" ht="15.75" customHeight="1">
      <c r="A847" s="194"/>
      <c r="B847" s="194"/>
      <c r="D847" s="194"/>
      <c r="E847" s="195"/>
      <c r="F847" s="195"/>
      <c r="G847" s="195"/>
      <c r="H847" s="196"/>
      <c r="I847" s="196"/>
      <c r="J847" s="196"/>
      <c r="K847" s="196"/>
    </row>
    <row r="848" spans="1:11" ht="15.75" customHeight="1">
      <c r="A848" s="194"/>
      <c r="B848" s="194"/>
      <c r="D848" s="194"/>
      <c r="E848" s="195"/>
      <c r="F848" s="195"/>
      <c r="G848" s="195"/>
      <c r="H848" s="196"/>
      <c r="I848" s="196"/>
      <c r="J848" s="196"/>
      <c r="K848" s="196"/>
    </row>
    <row r="849" spans="1:11" ht="15.75" customHeight="1">
      <c r="A849" s="194"/>
      <c r="B849" s="194"/>
      <c r="D849" s="194"/>
      <c r="E849" s="195"/>
      <c r="F849" s="195"/>
      <c r="G849" s="195"/>
      <c r="H849" s="196"/>
      <c r="I849" s="196"/>
      <c r="J849" s="196"/>
      <c r="K849" s="196"/>
    </row>
    <row r="850" spans="1:11" ht="15.75" customHeight="1">
      <c r="A850" s="194"/>
      <c r="B850" s="194"/>
      <c r="D850" s="194"/>
      <c r="E850" s="195"/>
      <c r="F850" s="195"/>
      <c r="G850" s="195"/>
      <c r="H850" s="196"/>
      <c r="I850" s="196"/>
      <c r="J850" s="196"/>
      <c r="K850" s="196"/>
    </row>
    <row r="851" spans="1:11" ht="15.75" customHeight="1">
      <c r="A851" s="194"/>
      <c r="B851" s="194"/>
      <c r="D851" s="194"/>
      <c r="E851" s="195"/>
      <c r="F851" s="195"/>
      <c r="G851" s="195"/>
      <c r="H851" s="196"/>
      <c r="I851" s="196"/>
      <c r="J851" s="196"/>
      <c r="K851" s="196"/>
    </row>
    <row r="852" spans="1:11" ht="15.75" customHeight="1">
      <c r="A852" s="194"/>
      <c r="B852" s="194"/>
      <c r="D852" s="194"/>
      <c r="E852" s="195"/>
      <c r="F852" s="195"/>
      <c r="G852" s="195"/>
      <c r="H852" s="196"/>
      <c r="I852" s="196"/>
      <c r="J852" s="196"/>
      <c r="K852" s="196"/>
    </row>
    <row r="853" spans="1:11" ht="15.75" customHeight="1">
      <c r="A853" s="194"/>
      <c r="B853" s="194"/>
      <c r="D853" s="194"/>
      <c r="E853" s="195"/>
      <c r="F853" s="195"/>
      <c r="G853" s="195"/>
      <c r="H853" s="196"/>
      <c r="I853" s="196"/>
      <c r="J853" s="196"/>
      <c r="K853" s="196"/>
    </row>
    <row r="854" spans="1:11" ht="15.75" customHeight="1">
      <c r="A854" s="194"/>
      <c r="B854" s="194"/>
      <c r="D854" s="194"/>
      <c r="E854" s="195"/>
      <c r="F854" s="195"/>
      <c r="G854" s="195"/>
      <c r="H854" s="196"/>
      <c r="I854" s="196"/>
      <c r="J854" s="196"/>
      <c r="K854" s="196"/>
    </row>
    <row r="855" spans="1:11" ht="15.75" customHeight="1">
      <c r="A855" s="194"/>
      <c r="B855" s="194"/>
      <c r="D855" s="194"/>
      <c r="E855" s="195"/>
      <c r="F855" s="195"/>
      <c r="G855" s="195"/>
      <c r="H855" s="196"/>
      <c r="I855" s="196"/>
      <c r="J855" s="196"/>
      <c r="K855" s="196"/>
    </row>
    <row r="856" spans="1:11" ht="15.75" customHeight="1">
      <c r="A856" s="194"/>
      <c r="B856" s="194"/>
      <c r="D856" s="194"/>
      <c r="E856" s="195"/>
      <c r="F856" s="195"/>
      <c r="G856" s="195"/>
      <c r="H856" s="196"/>
      <c r="I856" s="196"/>
      <c r="J856" s="196"/>
      <c r="K856" s="196"/>
    </row>
    <row r="857" spans="1:11" ht="15.75" customHeight="1">
      <c r="A857" s="194"/>
      <c r="B857" s="194"/>
      <c r="D857" s="194"/>
      <c r="E857" s="195"/>
      <c r="F857" s="195"/>
      <c r="G857" s="195"/>
      <c r="H857" s="196"/>
      <c r="I857" s="196"/>
      <c r="J857" s="196"/>
      <c r="K857" s="196"/>
    </row>
    <row r="858" spans="1:11" ht="15.75" customHeight="1">
      <c r="A858" s="194"/>
      <c r="B858" s="194"/>
      <c r="D858" s="194"/>
      <c r="E858" s="195"/>
      <c r="F858" s="195"/>
      <c r="G858" s="195"/>
      <c r="H858" s="196"/>
      <c r="I858" s="196"/>
      <c r="J858" s="196"/>
      <c r="K858" s="196"/>
    </row>
    <row r="859" spans="1:11" ht="15.75" customHeight="1">
      <c r="A859" s="194"/>
      <c r="B859" s="194"/>
      <c r="D859" s="194"/>
      <c r="E859" s="195"/>
      <c r="F859" s="195"/>
      <c r="G859" s="195"/>
      <c r="H859" s="196"/>
      <c r="I859" s="196"/>
      <c r="J859" s="196"/>
      <c r="K859" s="196"/>
    </row>
    <row r="860" spans="1:11" ht="15.75" customHeight="1">
      <c r="A860" s="194"/>
      <c r="B860" s="194"/>
      <c r="D860" s="194"/>
      <c r="E860" s="195"/>
      <c r="F860" s="195"/>
      <c r="G860" s="195"/>
      <c r="H860" s="196"/>
      <c r="I860" s="196"/>
      <c r="J860" s="196"/>
      <c r="K860" s="196"/>
    </row>
    <row r="861" spans="1:11" ht="15.75" customHeight="1">
      <c r="A861" s="194"/>
      <c r="B861" s="194"/>
      <c r="D861" s="194"/>
      <c r="E861" s="195"/>
      <c r="F861" s="195"/>
      <c r="G861" s="195"/>
      <c r="H861" s="196"/>
      <c r="I861" s="196"/>
      <c r="J861" s="196"/>
      <c r="K861" s="196"/>
    </row>
    <row r="862" spans="1:11" ht="15.75" customHeight="1">
      <c r="A862" s="194"/>
      <c r="B862" s="194"/>
      <c r="D862" s="194"/>
      <c r="E862" s="195"/>
      <c r="F862" s="195"/>
      <c r="G862" s="195"/>
      <c r="H862" s="196"/>
      <c r="I862" s="196"/>
      <c r="J862" s="196"/>
      <c r="K862" s="196"/>
    </row>
    <row r="863" spans="1:11" ht="15.75" customHeight="1">
      <c r="A863" s="194"/>
      <c r="B863" s="194"/>
      <c r="D863" s="194"/>
      <c r="E863" s="195"/>
      <c r="F863" s="195"/>
      <c r="G863" s="195"/>
      <c r="H863" s="196"/>
      <c r="I863" s="196"/>
      <c r="J863" s="196"/>
      <c r="K863" s="196"/>
    </row>
    <row r="864" spans="1:11" ht="15.75" customHeight="1">
      <c r="A864" s="194"/>
      <c r="B864" s="194"/>
      <c r="D864" s="194"/>
      <c r="E864" s="195"/>
      <c r="F864" s="195"/>
      <c r="G864" s="195"/>
      <c r="H864" s="196"/>
      <c r="I864" s="196"/>
      <c r="J864" s="196"/>
      <c r="K864" s="196"/>
    </row>
    <row r="865" spans="1:11" ht="15.75" customHeight="1">
      <c r="A865" s="194"/>
      <c r="B865" s="194"/>
      <c r="D865" s="194"/>
      <c r="E865" s="195"/>
      <c r="F865" s="195"/>
      <c r="G865" s="195"/>
      <c r="H865" s="196"/>
      <c r="I865" s="196"/>
      <c r="J865" s="196"/>
      <c r="K865" s="196"/>
    </row>
    <row r="866" spans="1:11" ht="15.75" customHeight="1">
      <c r="A866" s="194"/>
      <c r="B866" s="194"/>
      <c r="D866" s="194"/>
      <c r="E866" s="195"/>
      <c r="F866" s="195"/>
      <c r="G866" s="195"/>
      <c r="H866" s="196"/>
      <c r="I866" s="196"/>
      <c r="J866" s="196"/>
      <c r="K866" s="196"/>
    </row>
    <row r="867" spans="1:11" ht="15.75" customHeight="1">
      <c r="A867" s="194"/>
      <c r="B867" s="194"/>
      <c r="D867" s="194"/>
      <c r="E867" s="195"/>
      <c r="F867" s="195"/>
      <c r="G867" s="195"/>
      <c r="H867" s="196"/>
      <c r="I867" s="196"/>
      <c r="J867" s="196"/>
      <c r="K867" s="196"/>
    </row>
    <row r="868" spans="1:11" ht="15.75" customHeight="1">
      <c r="A868" s="194"/>
      <c r="B868" s="194"/>
      <c r="D868" s="194"/>
      <c r="E868" s="195"/>
      <c r="F868" s="195"/>
      <c r="G868" s="195"/>
      <c r="H868" s="196"/>
      <c r="I868" s="196"/>
      <c r="J868" s="196"/>
      <c r="K868" s="196"/>
    </row>
    <row r="869" spans="1:11" ht="15.75" customHeight="1">
      <c r="A869" s="194"/>
      <c r="B869" s="194"/>
      <c r="D869" s="194"/>
      <c r="E869" s="195"/>
      <c r="F869" s="195"/>
      <c r="G869" s="195"/>
      <c r="H869" s="196"/>
      <c r="I869" s="196"/>
      <c r="J869" s="196"/>
      <c r="K869" s="196"/>
    </row>
    <row r="870" spans="1:11" ht="15.75" customHeight="1">
      <c r="A870" s="194"/>
      <c r="B870" s="194"/>
      <c r="D870" s="194"/>
      <c r="E870" s="195"/>
      <c r="F870" s="195"/>
      <c r="G870" s="195"/>
      <c r="H870" s="196"/>
      <c r="I870" s="196"/>
      <c r="J870" s="196"/>
      <c r="K870" s="196"/>
    </row>
    <row r="871" spans="1:11" ht="15.75" customHeight="1">
      <c r="A871" s="194"/>
      <c r="B871" s="194"/>
      <c r="D871" s="194"/>
      <c r="E871" s="195"/>
      <c r="F871" s="195"/>
      <c r="G871" s="195"/>
      <c r="H871" s="196"/>
      <c r="I871" s="196"/>
      <c r="J871" s="196"/>
      <c r="K871" s="196"/>
    </row>
    <row r="872" spans="1:11" ht="15.75" customHeight="1">
      <c r="A872" s="194"/>
      <c r="B872" s="194"/>
      <c r="D872" s="194"/>
      <c r="E872" s="195"/>
      <c r="F872" s="195"/>
      <c r="G872" s="195"/>
      <c r="H872" s="196"/>
      <c r="I872" s="196"/>
      <c r="J872" s="196"/>
      <c r="K872" s="196"/>
    </row>
    <row r="873" spans="1:11" ht="15.75" customHeight="1">
      <c r="A873" s="194"/>
      <c r="B873" s="194"/>
      <c r="D873" s="194"/>
      <c r="E873" s="195"/>
      <c r="F873" s="195"/>
      <c r="G873" s="195"/>
      <c r="H873" s="196"/>
      <c r="I873" s="196"/>
      <c r="J873" s="196"/>
      <c r="K873" s="196"/>
    </row>
    <row r="874" spans="1:11" ht="15.75" customHeight="1">
      <c r="A874" s="194"/>
      <c r="B874" s="194"/>
      <c r="D874" s="194"/>
      <c r="E874" s="195"/>
      <c r="F874" s="195"/>
      <c r="G874" s="195"/>
      <c r="H874" s="196"/>
      <c r="I874" s="196"/>
      <c r="J874" s="196"/>
      <c r="K874" s="196"/>
    </row>
    <row r="875" spans="1:11" ht="15.75" customHeight="1">
      <c r="A875" s="194"/>
      <c r="B875" s="194"/>
      <c r="D875" s="194"/>
      <c r="E875" s="195"/>
      <c r="F875" s="195"/>
      <c r="G875" s="195"/>
      <c r="H875" s="196"/>
      <c r="I875" s="196"/>
      <c r="J875" s="196"/>
      <c r="K875" s="196"/>
    </row>
    <row r="876" spans="1:11" ht="15.75" customHeight="1">
      <c r="A876" s="194"/>
      <c r="B876" s="194"/>
      <c r="D876" s="194"/>
      <c r="E876" s="195"/>
      <c r="F876" s="195"/>
      <c r="G876" s="195"/>
      <c r="H876" s="196"/>
      <c r="I876" s="196"/>
      <c r="J876" s="196"/>
      <c r="K876" s="196"/>
    </row>
    <row r="877" spans="1:11" ht="15.75" customHeight="1">
      <c r="A877" s="194"/>
      <c r="B877" s="194"/>
      <c r="D877" s="194"/>
      <c r="E877" s="195"/>
      <c r="F877" s="195"/>
      <c r="G877" s="195"/>
      <c r="H877" s="196"/>
      <c r="I877" s="196"/>
      <c r="J877" s="196"/>
      <c r="K877" s="196"/>
    </row>
    <row r="878" spans="1:11" ht="15.75" customHeight="1">
      <c r="A878" s="194"/>
      <c r="B878" s="194"/>
      <c r="D878" s="194"/>
      <c r="E878" s="195"/>
      <c r="F878" s="195"/>
      <c r="G878" s="195"/>
      <c r="H878" s="196"/>
      <c r="I878" s="196"/>
      <c r="J878" s="196"/>
      <c r="K878" s="196"/>
    </row>
    <row r="879" spans="1:11" ht="15.75" customHeight="1">
      <c r="A879" s="194"/>
      <c r="B879" s="194"/>
      <c r="D879" s="194"/>
      <c r="E879" s="195"/>
      <c r="F879" s="195"/>
      <c r="G879" s="195"/>
      <c r="H879" s="196"/>
      <c r="I879" s="196"/>
      <c r="J879" s="196"/>
      <c r="K879" s="196"/>
    </row>
    <row r="880" spans="1:11" ht="15.75" customHeight="1">
      <c r="A880" s="194"/>
      <c r="B880" s="194"/>
      <c r="D880" s="194"/>
      <c r="E880" s="195"/>
      <c r="F880" s="195"/>
      <c r="G880" s="195"/>
      <c r="H880" s="196"/>
      <c r="I880" s="196"/>
      <c r="J880" s="196"/>
      <c r="K880" s="196"/>
    </row>
    <row r="881" spans="1:11" ht="15.75" customHeight="1">
      <c r="A881" s="194"/>
      <c r="B881" s="194"/>
      <c r="D881" s="194"/>
      <c r="E881" s="195"/>
      <c r="F881" s="195"/>
      <c r="G881" s="195"/>
      <c r="H881" s="196"/>
      <c r="I881" s="196"/>
      <c r="J881" s="196"/>
      <c r="K881" s="196"/>
    </row>
    <row r="882" spans="1:11" ht="15.75" customHeight="1">
      <c r="A882" s="194"/>
      <c r="B882" s="194"/>
      <c r="D882" s="194"/>
      <c r="E882" s="195"/>
      <c r="F882" s="195"/>
      <c r="G882" s="195"/>
      <c r="H882" s="196"/>
      <c r="I882" s="196"/>
      <c r="J882" s="196"/>
      <c r="K882" s="196"/>
    </row>
    <row r="883" spans="1:11" ht="15.75" customHeight="1">
      <c r="A883" s="194"/>
      <c r="B883" s="194"/>
      <c r="D883" s="194"/>
      <c r="E883" s="195"/>
      <c r="F883" s="195"/>
      <c r="G883" s="195"/>
      <c r="H883" s="196"/>
      <c r="I883" s="196"/>
      <c r="J883" s="196"/>
      <c r="K883" s="196"/>
    </row>
    <row r="884" spans="1:11" ht="15.75" customHeight="1">
      <c r="A884" s="194"/>
      <c r="B884" s="194"/>
      <c r="D884" s="194"/>
      <c r="E884" s="195"/>
      <c r="F884" s="195"/>
      <c r="G884" s="195"/>
      <c r="H884" s="196"/>
      <c r="I884" s="196"/>
      <c r="J884" s="196"/>
      <c r="K884" s="196"/>
    </row>
    <row r="885" spans="1:11" ht="15.75" customHeight="1">
      <c r="A885" s="194"/>
      <c r="B885" s="194"/>
      <c r="D885" s="194"/>
      <c r="E885" s="195"/>
      <c r="F885" s="195"/>
      <c r="G885" s="195"/>
      <c r="H885" s="196"/>
      <c r="I885" s="196"/>
      <c r="J885" s="196"/>
      <c r="K885" s="196"/>
    </row>
    <row r="886" spans="1:11" ht="15.75" customHeight="1">
      <c r="A886" s="194"/>
      <c r="B886" s="194"/>
      <c r="D886" s="194"/>
      <c r="E886" s="195"/>
      <c r="F886" s="195"/>
      <c r="G886" s="195"/>
      <c r="H886" s="196"/>
      <c r="I886" s="196"/>
      <c r="J886" s="196"/>
      <c r="K886" s="196"/>
    </row>
    <row r="887" spans="1:11" ht="15.75" customHeight="1">
      <c r="A887" s="194"/>
      <c r="B887" s="194"/>
      <c r="D887" s="194"/>
      <c r="E887" s="195"/>
      <c r="F887" s="195"/>
      <c r="G887" s="195"/>
      <c r="H887" s="196"/>
      <c r="I887" s="196"/>
      <c r="J887" s="196"/>
      <c r="K887" s="196"/>
    </row>
    <row r="888" spans="1:11" ht="15.75" customHeight="1">
      <c r="A888" s="194"/>
      <c r="B888" s="194"/>
      <c r="D888" s="194"/>
      <c r="E888" s="195"/>
      <c r="F888" s="195"/>
      <c r="G888" s="195"/>
      <c r="H888" s="196"/>
      <c r="I888" s="196"/>
      <c r="J888" s="196"/>
      <c r="K888" s="196"/>
    </row>
    <row r="889" spans="1:11" ht="15.75" customHeight="1">
      <c r="A889" s="194"/>
      <c r="B889" s="194"/>
      <c r="D889" s="194"/>
      <c r="E889" s="195"/>
      <c r="F889" s="195"/>
      <c r="G889" s="195"/>
      <c r="H889" s="196"/>
      <c r="I889" s="196"/>
      <c r="J889" s="196"/>
      <c r="K889" s="196"/>
    </row>
    <row r="890" spans="1:11" ht="15.75" customHeight="1">
      <c r="A890" s="194"/>
      <c r="B890" s="194"/>
      <c r="D890" s="194"/>
      <c r="E890" s="195"/>
      <c r="F890" s="195"/>
      <c r="G890" s="195"/>
      <c r="H890" s="196"/>
      <c r="I890" s="196"/>
      <c r="J890" s="196"/>
      <c r="K890" s="196"/>
    </row>
    <row r="891" spans="1:11" ht="15.75" customHeight="1">
      <c r="A891" s="194"/>
      <c r="B891" s="194"/>
      <c r="D891" s="194"/>
      <c r="E891" s="195"/>
      <c r="F891" s="195"/>
      <c r="G891" s="195"/>
      <c r="H891" s="196"/>
      <c r="I891" s="196"/>
      <c r="J891" s="196"/>
      <c r="K891" s="196"/>
    </row>
    <row r="892" spans="1:11" ht="15.75" customHeight="1">
      <c r="A892" s="194"/>
      <c r="B892" s="194"/>
      <c r="D892" s="194"/>
      <c r="E892" s="195"/>
      <c r="F892" s="195"/>
      <c r="G892" s="195"/>
      <c r="H892" s="196"/>
      <c r="I892" s="196"/>
      <c r="J892" s="196"/>
      <c r="K892" s="196"/>
    </row>
    <row r="893" spans="1:11" ht="15.75" customHeight="1">
      <c r="A893" s="194"/>
      <c r="B893" s="194"/>
      <c r="D893" s="194"/>
      <c r="E893" s="195"/>
      <c r="F893" s="195"/>
      <c r="G893" s="195"/>
      <c r="H893" s="196"/>
      <c r="I893" s="196"/>
      <c r="J893" s="196"/>
      <c r="K893" s="196"/>
    </row>
    <row r="894" spans="1:11" ht="15.75" customHeight="1">
      <c r="A894" s="194"/>
      <c r="B894" s="194"/>
      <c r="D894" s="194"/>
      <c r="E894" s="195"/>
      <c r="F894" s="195"/>
      <c r="G894" s="195"/>
      <c r="H894" s="196"/>
      <c r="I894" s="196"/>
      <c r="J894" s="196"/>
      <c r="K894" s="196"/>
    </row>
    <row r="895" spans="1:11" ht="15.75" customHeight="1">
      <c r="A895" s="194"/>
      <c r="B895" s="194"/>
      <c r="D895" s="194"/>
      <c r="E895" s="195"/>
      <c r="F895" s="195"/>
      <c r="G895" s="195"/>
      <c r="H895" s="196"/>
      <c r="I895" s="196"/>
      <c r="J895" s="196"/>
      <c r="K895" s="196"/>
    </row>
    <row r="896" spans="1:11" ht="15.75" customHeight="1">
      <c r="A896" s="194"/>
      <c r="B896" s="194"/>
      <c r="D896" s="194"/>
      <c r="E896" s="195"/>
      <c r="F896" s="195"/>
      <c r="G896" s="195"/>
      <c r="H896" s="196"/>
      <c r="I896" s="196"/>
      <c r="J896" s="196"/>
      <c r="K896" s="196"/>
    </row>
    <row r="897" spans="1:11" ht="15.75" customHeight="1">
      <c r="A897" s="194"/>
      <c r="B897" s="194"/>
      <c r="D897" s="194"/>
      <c r="E897" s="195"/>
      <c r="F897" s="195"/>
      <c r="G897" s="195"/>
      <c r="H897" s="196"/>
      <c r="I897" s="196"/>
      <c r="J897" s="196"/>
      <c r="K897" s="196"/>
    </row>
    <row r="898" spans="1:11" ht="15.75" customHeight="1">
      <c r="A898" s="194"/>
      <c r="B898" s="194"/>
      <c r="D898" s="194"/>
      <c r="E898" s="195"/>
      <c r="F898" s="195"/>
      <c r="G898" s="195"/>
      <c r="H898" s="196"/>
      <c r="I898" s="196"/>
      <c r="J898" s="196"/>
      <c r="K898" s="196"/>
    </row>
    <row r="899" spans="1:11" ht="15.75" customHeight="1">
      <c r="A899" s="194"/>
      <c r="B899" s="194"/>
      <c r="D899" s="194"/>
      <c r="E899" s="195"/>
      <c r="F899" s="195"/>
      <c r="G899" s="195"/>
      <c r="H899" s="196"/>
      <c r="I899" s="196"/>
      <c r="J899" s="196"/>
      <c r="K899" s="196"/>
    </row>
    <row r="900" spans="1:11" ht="15.75" customHeight="1">
      <c r="A900" s="194"/>
      <c r="B900" s="194"/>
      <c r="D900" s="194"/>
      <c r="E900" s="195"/>
      <c r="F900" s="195"/>
      <c r="G900" s="195"/>
      <c r="H900" s="196"/>
      <c r="I900" s="196"/>
      <c r="J900" s="196"/>
      <c r="K900" s="196"/>
    </row>
    <row r="901" spans="1:11" ht="15.75" customHeight="1">
      <c r="A901" s="194"/>
      <c r="B901" s="194"/>
      <c r="D901" s="194"/>
      <c r="E901" s="195"/>
      <c r="F901" s="195"/>
      <c r="G901" s="195"/>
      <c r="H901" s="196"/>
      <c r="I901" s="196"/>
      <c r="J901" s="196"/>
      <c r="K901" s="196"/>
    </row>
    <row r="902" spans="1:11" ht="15.75" customHeight="1">
      <c r="A902" s="194"/>
      <c r="B902" s="194"/>
      <c r="D902" s="194"/>
      <c r="E902" s="195"/>
      <c r="F902" s="195"/>
      <c r="G902" s="195"/>
      <c r="H902" s="196"/>
      <c r="I902" s="196"/>
      <c r="J902" s="196"/>
      <c r="K902" s="196"/>
    </row>
    <row r="903" spans="1:11" ht="15.75" customHeight="1">
      <c r="A903" s="194"/>
      <c r="B903" s="194"/>
      <c r="D903" s="194"/>
      <c r="E903" s="195"/>
      <c r="F903" s="195"/>
      <c r="G903" s="195"/>
      <c r="H903" s="196"/>
      <c r="I903" s="196"/>
      <c r="J903" s="196"/>
      <c r="K903" s="196"/>
    </row>
    <row r="904" spans="1:11" ht="15.75" customHeight="1">
      <c r="A904" s="194"/>
      <c r="B904" s="194"/>
      <c r="D904" s="194"/>
      <c r="E904" s="195"/>
      <c r="F904" s="195"/>
      <c r="G904" s="195"/>
      <c r="H904" s="196"/>
      <c r="I904" s="196"/>
      <c r="J904" s="196"/>
      <c r="K904" s="196"/>
    </row>
    <row r="905" spans="1:11" ht="15.75" customHeight="1">
      <c r="A905" s="194"/>
      <c r="B905" s="194"/>
      <c r="D905" s="194"/>
      <c r="E905" s="195"/>
      <c r="F905" s="195"/>
      <c r="G905" s="195"/>
      <c r="H905" s="196"/>
      <c r="I905" s="196"/>
      <c r="J905" s="196"/>
      <c r="K905" s="196"/>
    </row>
    <row r="906" spans="1:11" ht="15.75" customHeight="1">
      <c r="A906" s="194"/>
      <c r="B906" s="194"/>
      <c r="D906" s="194"/>
      <c r="E906" s="195"/>
      <c r="F906" s="195"/>
      <c r="G906" s="195"/>
      <c r="H906" s="196"/>
      <c r="I906" s="196"/>
      <c r="J906" s="196"/>
      <c r="K906" s="196"/>
    </row>
    <row r="907" spans="1:11" ht="15.75" customHeight="1">
      <c r="A907" s="194"/>
      <c r="B907" s="194"/>
      <c r="D907" s="194"/>
      <c r="E907" s="195"/>
      <c r="F907" s="195"/>
      <c r="G907" s="195"/>
      <c r="H907" s="196"/>
      <c r="I907" s="196"/>
      <c r="J907" s="196"/>
      <c r="K907" s="196"/>
    </row>
    <row r="908" spans="1:11" ht="15.75" customHeight="1">
      <c r="A908" s="194"/>
      <c r="B908" s="194"/>
      <c r="D908" s="194"/>
      <c r="E908" s="195"/>
      <c r="F908" s="195"/>
      <c r="G908" s="195"/>
      <c r="H908" s="196"/>
      <c r="I908" s="196"/>
      <c r="J908" s="196"/>
      <c r="K908" s="196"/>
    </row>
    <row r="909" spans="1:11" ht="15.75" customHeight="1">
      <c r="A909" s="194"/>
      <c r="B909" s="194"/>
      <c r="D909" s="194"/>
      <c r="E909" s="195"/>
      <c r="F909" s="195"/>
      <c r="G909" s="195"/>
      <c r="H909" s="196"/>
      <c r="I909" s="196"/>
      <c r="J909" s="196"/>
      <c r="K909" s="196"/>
    </row>
    <row r="910" spans="1:11" ht="15.75" customHeight="1">
      <c r="A910" s="194"/>
      <c r="B910" s="194"/>
      <c r="D910" s="194"/>
      <c r="E910" s="195"/>
      <c r="F910" s="195"/>
      <c r="G910" s="195"/>
      <c r="H910" s="196"/>
      <c r="I910" s="196"/>
      <c r="J910" s="196"/>
      <c r="K910" s="196"/>
    </row>
    <row r="911" spans="1:11" ht="15.75" customHeight="1">
      <c r="A911" s="194"/>
      <c r="B911" s="194"/>
      <c r="D911" s="194"/>
      <c r="E911" s="195"/>
      <c r="F911" s="195"/>
      <c r="G911" s="195"/>
      <c r="H911" s="196"/>
      <c r="I911" s="196"/>
      <c r="J911" s="196"/>
      <c r="K911" s="196"/>
    </row>
    <row r="912" spans="1:11" ht="15.75" customHeight="1">
      <c r="A912" s="194"/>
      <c r="B912" s="194"/>
      <c r="D912" s="194"/>
      <c r="E912" s="195"/>
      <c r="F912" s="195"/>
      <c r="G912" s="195"/>
      <c r="H912" s="196"/>
      <c r="I912" s="196"/>
      <c r="J912" s="196"/>
      <c r="K912" s="196"/>
    </row>
    <row r="913" spans="1:11" ht="15.75" customHeight="1">
      <c r="A913" s="194"/>
      <c r="B913" s="194"/>
      <c r="D913" s="194"/>
      <c r="E913" s="195"/>
      <c r="F913" s="195"/>
      <c r="G913" s="195"/>
      <c r="H913" s="196"/>
      <c r="I913" s="196"/>
      <c r="J913" s="196"/>
      <c r="K913" s="196"/>
    </row>
    <row r="914" spans="1:11" ht="15.75" customHeight="1">
      <c r="A914" s="194"/>
      <c r="B914" s="194"/>
      <c r="D914" s="194"/>
      <c r="E914" s="195"/>
      <c r="F914" s="195"/>
      <c r="G914" s="195"/>
      <c r="H914" s="196"/>
      <c r="I914" s="196"/>
      <c r="J914" s="196"/>
      <c r="K914" s="196"/>
    </row>
    <row r="915" spans="1:11" ht="15.75" customHeight="1">
      <c r="A915" s="194"/>
      <c r="B915" s="194"/>
      <c r="D915" s="194"/>
      <c r="E915" s="195"/>
      <c r="F915" s="195"/>
      <c r="G915" s="195"/>
      <c r="H915" s="196"/>
      <c r="I915" s="196"/>
      <c r="J915" s="196"/>
      <c r="K915" s="196"/>
    </row>
    <row r="916" spans="1:11" ht="15.75" customHeight="1">
      <c r="A916" s="194"/>
      <c r="B916" s="194"/>
      <c r="D916" s="194"/>
      <c r="E916" s="195"/>
      <c r="F916" s="195"/>
      <c r="G916" s="195"/>
      <c r="H916" s="196"/>
      <c r="I916" s="196"/>
      <c r="J916" s="196"/>
      <c r="K916" s="196"/>
    </row>
    <row r="917" spans="1:11" ht="15.75" customHeight="1">
      <c r="A917" s="194"/>
      <c r="B917" s="194"/>
      <c r="D917" s="194"/>
      <c r="E917" s="195"/>
      <c r="F917" s="195"/>
      <c r="G917" s="195"/>
      <c r="H917" s="196"/>
      <c r="I917" s="196"/>
      <c r="J917" s="196"/>
      <c r="K917" s="196"/>
    </row>
    <row r="918" spans="1:11" ht="15.75" customHeight="1">
      <c r="A918" s="194"/>
      <c r="B918" s="194"/>
      <c r="D918" s="194"/>
      <c r="E918" s="195"/>
      <c r="F918" s="195"/>
      <c r="G918" s="195"/>
      <c r="H918" s="196"/>
      <c r="I918" s="196"/>
      <c r="J918" s="196"/>
      <c r="K918" s="196"/>
    </row>
    <row r="919" spans="1:11" ht="15.75" customHeight="1">
      <c r="A919" s="194"/>
      <c r="B919" s="194"/>
      <c r="D919" s="194"/>
      <c r="E919" s="195"/>
      <c r="F919" s="195"/>
      <c r="G919" s="195"/>
      <c r="H919" s="196"/>
      <c r="I919" s="196"/>
      <c r="J919" s="196"/>
      <c r="K919" s="196"/>
    </row>
    <row r="920" spans="1:11" ht="15.75" customHeight="1">
      <c r="A920" s="194"/>
      <c r="B920" s="194"/>
      <c r="D920" s="194"/>
      <c r="E920" s="195"/>
      <c r="F920" s="195"/>
      <c r="G920" s="195"/>
      <c r="H920" s="196"/>
      <c r="I920" s="196"/>
      <c r="J920" s="196"/>
      <c r="K920" s="196"/>
    </row>
    <row r="921" spans="1:11" ht="15.75" customHeight="1">
      <c r="A921" s="194"/>
      <c r="B921" s="194"/>
      <c r="D921" s="194"/>
      <c r="E921" s="195"/>
      <c r="F921" s="195"/>
      <c r="G921" s="195"/>
      <c r="H921" s="196"/>
      <c r="I921" s="196"/>
      <c r="J921" s="196"/>
      <c r="K921" s="196"/>
    </row>
    <row r="922" spans="1:11" ht="15.75" customHeight="1">
      <c r="A922" s="194"/>
      <c r="B922" s="194"/>
      <c r="D922" s="194"/>
      <c r="E922" s="195"/>
      <c r="F922" s="195"/>
      <c r="G922" s="195"/>
      <c r="H922" s="196"/>
      <c r="I922" s="196"/>
      <c r="J922" s="196"/>
      <c r="K922" s="196"/>
    </row>
    <row r="923" spans="1:11" ht="15.75" customHeight="1">
      <c r="A923" s="194"/>
      <c r="B923" s="194"/>
      <c r="D923" s="194"/>
      <c r="E923" s="195"/>
      <c r="F923" s="195"/>
      <c r="G923" s="195"/>
      <c r="H923" s="196"/>
      <c r="I923" s="196"/>
      <c r="J923" s="196"/>
      <c r="K923" s="196"/>
    </row>
    <row r="924" spans="1:11" ht="15.75" customHeight="1">
      <c r="A924" s="194"/>
      <c r="B924" s="194"/>
      <c r="D924" s="194"/>
      <c r="E924" s="195"/>
      <c r="F924" s="195"/>
      <c r="G924" s="195"/>
      <c r="H924" s="196"/>
      <c r="I924" s="196"/>
      <c r="J924" s="196"/>
      <c r="K924" s="196"/>
    </row>
    <row r="925" spans="1:11" ht="15.75" customHeight="1">
      <c r="A925" s="194"/>
      <c r="B925" s="194"/>
      <c r="D925" s="194"/>
      <c r="E925" s="195"/>
      <c r="F925" s="195"/>
      <c r="G925" s="195"/>
      <c r="H925" s="196"/>
      <c r="I925" s="196"/>
      <c r="J925" s="196"/>
      <c r="K925" s="196"/>
    </row>
    <row r="926" spans="1:11" ht="15.75" customHeight="1">
      <c r="A926" s="194"/>
      <c r="B926" s="194"/>
      <c r="D926" s="194"/>
      <c r="E926" s="195"/>
      <c r="F926" s="195"/>
      <c r="G926" s="195"/>
      <c r="H926" s="196"/>
      <c r="I926" s="196"/>
      <c r="J926" s="196"/>
      <c r="K926" s="196"/>
    </row>
    <row r="927" spans="1:11" ht="15.75" customHeight="1">
      <c r="A927" s="194"/>
      <c r="B927" s="194"/>
      <c r="D927" s="194"/>
      <c r="E927" s="195"/>
      <c r="F927" s="195"/>
      <c r="G927" s="195"/>
      <c r="H927" s="196"/>
      <c r="I927" s="196"/>
      <c r="J927" s="196"/>
      <c r="K927" s="196"/>
    </row>
    <row r="928" spans="1:11" ht="15.75" customHeight="1">
      <c r="A928" s="194"/>
      <c r="B928" s="194"/>
      <c r="D928" s="194"/>
      <c r="E928" s="195"/>
      <c r="F928" s="195"/>
      <c r="G928" s="195"/>
      <c r="H928" s="196"/>
      <c r="I928" s="196"/>
      <c r="J928" s="196"/>
      <c r="K928" s="196"/>
    </row>
    <row r="929" spans="1:11" ht="15.75" customHeight="1">
      <c r="A929" s="194"/>
      <c r="B929" s="194"/>
      <c r="D929" s="194"/>
      <c r="E929" s="195"/>
      <c r="F929" s="195"/>
      <c r="G929" s="195"/>
      <c r="H929" s="196"/>
      <c r="I929" s="196"/>
      <c r="J929" s="196"/>
      <c r="K929" s="196"/>
    </row>
    <row r="930" spans="1:11" ht="15.75" customHeight="1">
      <c r="A930" s="194"/>
      <c r="B930" s="194"/>
      <c r="D930" s="194"/>
      <c r="E930" s="195"/>
      <c r="F930" s="195"/>
      <c r="G930" s="195"/>
      <c r="H930" s="196"/>
      <c r="I930" s="196"/>
      <c r="J930" s="196"/>
      <c r="K930" s="196"/>
    </row>
    <row r="931" spans="1:11" ht="15.75" customHeight="1">
      <c r="A931" s="194"/>
      <c r="B931" s="194"/>
      <c r="D931" s="194"/>
      <c r="E931" s="195"/>
      <c r="F931" s="195"/>
      <c r="G931" s="195"/>
      <c r="H931" s="196"/>
      <c r="I931" s="196"/>
      <c r="J931" s="196"/>
      <c r="K931" s="196"/>
    </row>
    <row r="932" spans="1:11" ht="15.75" customHeight="1">
      <c r="A932" s="194"/>
      <c r="B932" s="194"/>
      <c r="D932" s="194"/>
      <c r="E932" s="195"/>
      <c r="F932" s="195"/>
      <c r="G932" s="195"/>
      <c r="H932" s="196"/>
      <c r="I932" s="196"/>
      <c r="J932" s="196"/>
      <c r="K932" s="196"/>
    </row>
    <row r="933" spans="1:11" ht="15.75" customHeight="1">
      <c r="A933" s="194"/>
      <c r="B933" s="194"/>
      <c r="D933" s="194"/>
      <c r="E933" s="195"/>
      <c r="F933" s="195"/>
      <c r="G933" s="195"/>
      <c r="H933" s="196"/>
      <c r="I933" s="196"/>
      <c r="J933" s="196"/>
      <c r="K933" s="196"/>
    </row>
    <row r="934" spans="1:11" ht="15.75" customHeight="1">
      <c r="A934" s="194"/>
      <c r="B934" s="194"/>
      <c r="D934" s="194"/>
      <c r="E934" s="195"/>
      <c r="F934" s="195"/>
      <c r="G934" s="195"/>
      <c r="H934" s="196"/>
      <c r="I934" s="196"/>
      <c r="J934" s="196"/>
      <c r="K934" s="196"/>
    </row>
    <row r="935" spans="1:11" ht="15.75" customHeight="1">
      <c r="A935" s="194"/>
      <c r="B935" s="194"/>
      <c r="D935" s="194"/>
      <c r="E935" s="195"/>
      <c r="F935" s="195"/>
      <c r="G935" s="195"/>
      <c r="H935" s="196"/>
      <c r="I935" s="196"/>
      <c r="J935" s="196"/>
      <c r="K935" s="196"/>
    </row>
    <row r="936" spans="1:11" ht="15.75" customHeight="1">
      <c r="A936" s="194"/>
      <c r="B936" s="194"/>
      <c r="D936" s="194"/>
      <c r="E936" s="195"/>
      <c r="F936" s="195"/>
      <c r="G936" s="195"/>
      <c r="H936" s="196"/>
      <c r="I936" s="196"/>
      <c r="J936" s="196"/>
      <c r="K936" s="196"/>
    </row>
    <row r="937" spans="1:11" ht="15.75" customHeight="1">
      <c r="A937" s="194"/>
      <c r="B937" s="194"/>
      <c r="D937" s="194"/>
      <c r="E937" s="195"/>
      <c r="F937" s="195"/>
      <c r="G937" s="195"/>
      <c r="H937" s="196"/>
      <c r="I937" s="196"/>
      <c r="J937" s="196"/>
      <c r="K937" s="196"/>
    </row>
    <row r="938" spans="1:11" ht="15.75" customHeight="1">
      <c r="A938" s="194"/>
      <c r="B938" s="194"/>
      <c r="D938" s="194"/>
      <c r="E938" s="195"/>
      <c r="F938" s="195"/>
      <c r="G938" s="195"/>
      <c r="H938" s="196"/>
      <c r="I938" s="196"/>
      <c r="J938" s="196"/>
      <c r="K938" s="196"/>
    </row>
    <row r="939" spans="1:11" ht="15.75" customHeight="1">
      <c r="A939" s="194"/>
      <c r="B939" s="194"/>
      <c r="D939" s="194"/>
      <c r="E939" s="195"/>
      <c r="F939" s="195"/>
      <c r="G939" s="195"/>
      <c r="H939" s="196"/>
      <c r="I939" s="196"/>
      <c r="J939" s="196"/>
      <c r="K939" s="196"/>
    </row>
    <row r="940" spans="1:11" ht="15.75" customHeight="1">
      <c r="A940" s="194"/>
      <c r="B940" s="194"/>
      <c r="D940" s="194"/>
      <c r="E940" s="195"/>
      <c r="F940" s="195"/>
      <c r="G940" s="195"/>
      <c r="H940" s="196"/>
      <c r="I940" s="196"/>
      <c r="J940" s="196"/>
      <c r="K940" s="196"/>
    </row>
    <row r="941" spans="1:11" ht="15.75" customHeight="1">
      <c r="A941" s="194"/>
      <c r="B941" s="194"/>
      <c r="D941" s="194"/>
      <c r="E941" s="195"/>
      <c r="F941" s="195"/>
      <c r="G941" s="195"/>
      <c r="H941" s="196"/>
      <c r="I941" s="196"/>
      <c r="J941" s="196"/>
      <c r="K941" s="196"/>
    </row>
    <row r="942" spans="1:11" ht="15.75" customHeight="1">
      <c r="A942" s="194"/>
      <c r="B942" s="194"/>
      <c r="D942" s="194"/>
      <c r="E942" s="195"/>
      <c r="F942" s="195"/>
      <c r="G942" s="195"/>
      <c r="H942" s="196"/>
      <c r="I942" s="196"/>
      <c r="J942" s="196"/>
      <c r="K942" s="196"/>
    </row>
    <row r="943" spans="1:11" ht="15.75" customHeight="1">
      <c r="A943" s="194"/>
      <c r="B943" s="194"/>
      <c r="D943" s="194"/>
      <c r="E943" s="195"/>
      <c r="F943" s="195"/>
      <c r="G943" s="195"/>
      <c r="H943" s="196"/>
      <c r="I943" s="196"/>
      <c r="J943" s="196"/>
      <c r="K943" s="196"/>
    </row>
    <row r="944" spans="1:11" ht="15.75" customHeight="1">
      <c r="A944" s="194"/>
      <c r="B944" s="194"/>
      <c r="D944" s="194"/>
      <c r="E944" s="195"/>
      <c r="F944" s="195"/>
      <c r="G944" s="195"/>
      <c r="H944" s="196"/>
      <c r="I944" s="196"/>
      <c r="J944" s="196"/>
      <c r="K944" s="196"/>
    </row>
    <row r="945" spans="1:11" ht="15.75" customHeight="1">
      <c r="A945" s="194"/>
      <c r="B945" s="194"/>
      <c r="D945" s="194"/>
      <c r="E945" s="195"/>
      <c r="F945" s="195"/>
      <c r="G945" s="195"/>
      <c r="H945" s="196"/>
      <c r="I945" s="196"/>
      <c r="J945" s="196"/>
      <c r="K945" s="196"/>
    </row>
    <row r="946" spans="1:11" ht="15.75" customHeight="1">
      <c r="A946" s="194"/>
      <c r="B946" s="194"/>
      <c r="D946" s="194"/>
      <c r="E946" s="195"/>
      <c r="F946" s="195"/>
      <c r="G946" s="195"/>
      <c r="H946" s="196"/>
      <c r="I946" s="196"/>
      <c r="J946" s="196"/>
      <c r="K946" s="196"/>
    </row>
    <row r="947" spans="1:11" ht="15.75" customHeight="1">
      <c r="A947" s="194"/>
      <c r="B947" s="194"/>
      <c r="D947" s="194"/>
      <c r="E947" s="195"/>
      <c r="F947" s="195"/>
      <c r="G947" s="195"/>
      <c r="H947" s="196"/>
      <c r="I947" s="196"/>
      <c r="J947" s="196"/>
      <c r="K947" s="196"/>
    </row>
    <row r="948" spans="1:11" ht="15.75" customHeight="1">
      <c r="A948" s="194"/>
      <c r="B948" s="194"/>
      <c r="D948" s="194"/>
      <c r="E948" s="195"/>
      <c r="F948" s="195"/>
      <c r="G948" s="195"/>
      <c r="H948" s="196"/>
      <c r="I948" s="196"/>
      <c r="J948" s="196"/>
      <c r="K948" s="196"/>
    </row>
    <row r="949" spans="1:11" ht="15.75" customHeight="1">
      <c r="A949" s="194"/>
      <c r="B949" s="194"/>
      <c r="D949" s="194"/>
      <c r="E949" s="195"/>
      <c r="F949" s="195"/>
      <c r="G949" s="195"/>
      <c r="H949" s="196"/>
      <c r="I949" s="196"/>
      <c r="J949" s="196"/>
      <c r="K949" s="196"/>
    </row>
    <row r="950" spans="1:11" ht="15.75" customHeight="1">
      <c r="A950" s="194"/>
      <c r="B950" s="194"/>
      <c r="D950" s="194"/>
      <c r="E950" s="195"/>
      <c r="F950" s="195"/>
      <c r="G950" s="195"/>
      <c r="H950" s="196"/>
      <c r="I950" s="196"/>
      <c r="J950" s="196"/>
      <c r="K950" s="196"/>
    </row>
    <row r="951" spans="1:11" ht="15.75" customHeight="1">
      <c r="A951" s="194"/>
      <c r="B951" s="194"/>
      <c r="D951" s="194"/>
      <c r="E951" s="195"/>
      <c r="F951" s="195"/>
      <c r="G951" s="195"/>
      <c r="H951" s="196"/>
      <c r="I951" s="196"/>
      <c r="J951" s="196"/>
      <c r="K951" s="196"/>
    </row>
    <row r="952" spans="1:11" ht="15.75" customHeight="1">
      <c r="A952" s="194"/>
      <c r="B952" s="194"/>
      <c r="D952" s="194"/>
      <c r="E952" s="195"/>
      <c r="F952" s="195"/>
      <c r="G952" s="195"/>
      <c r="H952" s="196"/>
      <c r="I952" s="196"/>
      <c r="J952" s="196"/>
      <c r="K952" s="196"/>
    </row>
    <row r="953" spans="1:11" ht="15.75" customHeight="1">
      <c r="A953" s="194"/>
      <c r="B953" s="194"/>
      <c r="D953" s="194"/>
      <c r="E953" s="195"/>
      <c r="F953" s="195"/>
      <c r="G953" s="195"/>
      <c r="H953" s="196"/>
      <c r="I953" s="196"/>
      <c r="J953" s="196"/>
      <c r="K953" s="196"/>
    </row>
    <row r="954" spans="1:11" ht="15.75" customHeight="1">
      <c r="A954" s="194"/>
      <c r="B954" s="194"/>
      <c r="D954" s="194"/>
      <c r="E954" s="195"/>
      <c r="F954" s="195"/>
      <c r="G954" s="195"/>
      <c r="H954" s="196"/>
      <c r="I954" s="196"/>
      <c r="J954" s="196"/>
      <c r="K954" s="196"/>
    </row>
    <row r="955" spans="1:11" ht="15.75" customHeight="1">
      <c r="A955" s="194"/>
      <c r="B955" s="194"/>
      <c r="D955" s="194"/>
      <c r="E955" s="195"/>
      <c r="F955" s="195"/>
      <c r="G955" s="195"/>
      <c r="H955" s="196"/>
      <c r="I955" s="196"/>
      <c r="J955" s="196"/>
      <c r="K955" s="196"/>
    </row>
    <row r="956" spans="1:11" ht="15.75" customHeight="1">
      <c r="A956" s="194"/>
      <c r="B956" s="194"/>
      <c r="D956" s="194"/>
      <c r="E956" s="195"/>
      <c r="F956" s="195"/>
      <c r="G956" s="195"/>
      <c r="H956" s="196"/>
      <c r="I956" s="196"/>
      <c r="J956" s="196"/>
      <c r="K956" s="196"/>
    </row>
    <row r="957" spans="1:11" ht="15.75" customHeight="1">
      <c r="A957" s="194"/>
      <c r="B957" s="194"/>
      <c r="D957" s="194"/>
      <c r="E957" s="195"/>
      <c r="F957" s="195"/>
      <c r="G957" s="195"/>
      <c r="H957" s="196"/>
      <c r="I957" s="196"/>
      <c r="J957" s="196"/>
      <c r="K957" s="196"/>
    </row>
    <row r="958" spans="1:11" ht="15.75" customHeight="1">
      <c r="A958" s="194"/>
      <c r="B958" s="194"/>
      <c r="D958" s="194"/>
      <c r="E958" s="195"/>
      <c r="F958" s="195"/>
      <c r="G958" s="195"/>
      <c r="H958" s="196"/>
      <c r="I958" s="196"/>
      <c r="J958" s="196"/>
      <c r="K958" s="196"/>
    </row>
    <row r="959" spans="1:11" ht="15.75" customHeight="1">
      <c r="A959" s="194"/>
      <c r="B959" s="194"/>
      <c r="D959" s="194"/>
      <c r="E959" s="195"/>
      <c r="F959" s="195"/>
      <c r="G959" s="195"/>
      <c r="H959" s="196"/>
      <c r="I959" s="196"/>
      <c r="J959" s="196"/>
      <c r="K959" s="196"/>
    </row>
    <row r="960" spans="1:11" ht="15.75" customHeight="1">
      <c r="A960" s="194"/>
      <c r="B960" s="194"/>
      <c r="D960" s="194"/>
      <c r="E960" s="195"/>
      <c r="F960" s="195"/>
      <c r="G960" s="195"/>
      <c r="H960" s="196"/>
      <c r="I960" s="196"/>
      <c r="J960" s="196"/>
      <c r="K960" s="196"/>
    </row>
    <row r="961" spans="1:11" ht="15.75" customHeight="1">
      <c r="A961" s="194"/>
      <c r="B961" s="194"/>
      <c r="D961" s="194"/>
      <c r="E961" s="195"/>
      <c r="F961" s="195"/>
      <c r="G961" s="195"/>
      <c r="H961" s="196"/>
      <c r="I961" s="196"/>
      <c r="J961" s="196"/>
      <c r="K961" s="196"/>
    </row>
    <row r="962" spans="1:11" ht="15.75" customHeight="1">
      <c r="A962" s="194"/>
      <c r="B962" s="194"/>
      <c r="D962" s="194"/>
      <c r="E962" s="195"/>
      <c r="F962" s="195"/>
      <c r="G962" s="195"/>
      <c r="H962" s="196"/>
      <c r="I962" s="196"/>
      <c r="J962" s="196"/>
      <c r="K962" s="196"/>
    </row>
    <row r="963" spans="1:11" ht="15.75" customHeight="1">
      <c r="A963" s="194"/>
      <c r="B963" s="194"/>
      <c r="D963" s="194"/>
      <c r="E963" s="195"/>
      <c r="F963" s="195"/>
      <c r="G963" s="195"/>
      <c r="H963" s="196"/>
      <c r="I963" s="196"/>
      <c r="J963" s="196"/>
      <c r="K963" s="196"/>
    </row>
    <row r="964" spans="1:11" ht="15.75" customHeight="1">
      <c r="A964" s="194"/>
      <c r="B964" s="194"/>
      <c r="D964" s="194"/>
      <c r="E964" s="195"/>
      <c r="F964" s="195"/>
      <c r="G964" s="195"/>
      <c r="H964" s="196"/>
      <c r="I964" s="196"/>
      <c r="J964" s="196"/>
      <c r="K964" s="196"/>
    </row>
    <row r="965" spans="1:11" ht="15.75" customHeight="1">
      <c r="A965" s="194"/>
      <c r="B965" s="194"/>
      <c r="D965" s="194"/>
      <c r="E965" s="195"/>
      <c r="F965" s="195"/>
      <c r="G965" s="195"/>
      <c r="H965" s="196"/>
      <c r="I965" s="196"/>
      <c r="J965" s="196"/>
      <c r="K965" s="196"/>
    </row>
    <row r="966" spans="1:11" ht="15.75" customHeight="1">
      <c r="A966" s="194"/>
      <c r="B966" s="194"/>
      <c r="D966" s="194"/>
      <c r="E966" s="195"/>
      <c r="F966" s="195"/>
      <c r="G966" s="195"/>
      <c r="H966" s="196"/>
      <c r="I966" s="196"/>
      <c r="J966" s="196"/>
      <c r="K966" s="196"/>
    </row>
    <row r="967" spans="1:11" ht="15.75" customHeight="1">
      <c r="A967" s="194"/>
      <c r="B967" s="194"/>
      <c r="D967" s="194"/>
      <c r="E967" s="195"/>
      <c r="F967" s="195"/>
      <c r="G967" s="195"/>
      <c r="H967" s="196"/>
      <c r="I967" s="196"/>
      <c r="J967" s="196"/>
      <c r="K967" s="196"/>
    </row>
    <row r="968" spans="1:11" ht="15.75" customHeight="1">
      <c r="A968" s="194"/>
      <c r="B968" s="194"/>
      <c r="D968" s="194"/>
      <c r="E968" s="195"/>
      <c r="F968" s="195"/>
      <c r="G968" s="195"/>
      <c r="H968" s="196"/>
      <c r="I968" s="196"/>
      <c r="J968" s="196"/>
      <c r="K968" s="196"/>
    </row>
    <row r="969" spans="1:11" ht="15.75" customHeight="1">
      <c r="A969" s="194"/>
      <c r="B969" s="194"/>
      <c r="D969" s="194"/>
      <c r="E969" s="195"/>
      <c r="F969" s="195"/>
      <c r="G969" s="195"/>
      <c r="H969" s="196"/>
      <c r="I969" s="196"/>
      <c r="J969" s="196"/>
      <c r="K969" s="196"/>
    </row>
    <row r="970" spans="1:11" ht="15.75" customHeight="1">
      <c r="A970" s="194"/>
      <c r="B970" s="194"/>
      <c r="D970" s="194"/>
      <c r="E970" s="195"/>
      <c r="F970" s="195"/>
      <c r="G970" s="195"/>
      <c r="H970" s="196"/>
      <c r="I970" s="196"/>
      <c r="J970" s="196"/>
      <c r="K970" s="196"/>
    </row>
    <row r="971" spans="1:11" ht="15.75" customHeight="1">
      <c r="A971" s="194"/>
      <c r="B971" s="194"/>
      <c r="D971" s="194"/>
      <c r="E971" s="195"/>
      <c r="F971" s="195"/>
      <c r="G971" s="195"/>
      <c r="H971" s="196"/>
      <c r="I971" s="196"/>
      <c r="J971" s="196"/>
      <c r="K971" s="196"/>
    </row>
    <row r="972" spans="1:11" ht="15.75" customHeight="1">
      <c r="A972" s="194"/>
      <c r="B972" s="194"/>
      <c r="D972" s="194"/>
      <c r="E972" s="195"/>
      <c r="F972" s="195"/>
      <c r="G972" s="195"/>
      <c r="H972" s="196"/>
      <c r="I972" s="196"/>
      <c r="J972" s="196"/>
      <c r="K972" s="196"/>
    </row>
    <row r="973" spans="1:11" ht="15.75" customHeight="1">
      <c r="A973" s="194"/>
      <c r="B973" s="194"/>
      <c r="D973" s="194"/>
      <c r="E973" s="195"/>
      <c r="F973" s="195"/>
      <c r="G973" s="195"/>
      <c r="H973" s="196"/>
      <c r="I973" s="196"/>
      <c r="J973" s="196"/>
      <c r="K973" s="196"/>
    </row>
    <row r="974" spans="1:11" ht="15.75" customHeight="1">
      <c r="A974" s="194"/>
      <c r="B974" s="194"/>
      <c r="D974" s="194"/>
      <c r="E974" s="195"/>
      <c r="F974" s="195"/>
      <c r="G974" s="195"/>
      <c r="H974" s="196"/>
      <c r="I974" s="196"/>
      <c r="J974" s="196"/>
      <c r="K974" s="196"/>
    </row>
    <row r="975" spans="1:11" ht="15.75" customHeight="1">
      <c r="A975" s="194"/>
      <c r="B975" s="194"/>
      <c r="D975" s="194"/>
      <c r="E975" s="195"/>
      <c r="F975" s="195"/>
      <c r="G975" s="195"/>
      <c r="H975" s="196"/>
      <c r="I975" s="196"/>
      <c r="J975" s="196"/>
      <c r="K975" s="196"/>
    </row>
    <row r="976" spans="1:11" ht="15.75" customHeight="1">
      <c r="A976" s="194"/>
      <c r="B976" s="194"/>
      <c r="D976" s="194"/>
      <c r="E976" s="195"/>
      <c r="F976" s="195"/>
      <c r="G976" s="195"/>
      <c r="H976" s="196"/>
      <c r="I976" s="196"/>
      <c r="J976" s="196"/>
      <c r="K976" s="196"/>
    </row>
    <row r="977" spans="1:11" ht="15.75" customHeight="1">
      <c r="A977" s="194"/>
      <c r="B977" s="194"/>
      <c r="D977" s="194"/>
      <c r="E977" s="195"/>
      <c r="F977" s="195"/>
      <c r="G977" s="195"/>
      <c r="H977" s="196"/>
      <c r="I977" s="196"/>
      <c r="J977" s="196"/>
      <c r="K977" s="196"/>
    </row>
    <row r="978" spans="1:11" ht="15.75" customHeight="1">
      <c r="A978" s="194"/>
      <c r="B978" s="194"/>
      <c r="D978" s="194"/>
      <c r="E978" s="195"/>
      <c r="F978" s="195"/>
      <c r="G978" s="195"/>
      <c r="H978" s="196"/>
      <c r="I978" s="196"/>
      <c r="J978" s="196"/>
      <c r="K978" s="196"/>
    </row>
    <row r="979" spans="1:11" ht="15.75" customHeight="1">
      <c r="A979" s="194"/>
      <c r="B979" s="194"/>
      <c r="D979" s="194"/>
      <c r="E979" s="195"/>
      <c r="F979" s="195"/>
      <c r="G979" s="195"/>
      <c r="H979" s="196"/>
      <c r="I979" s="196"/>
      <c r="J979" s="196"/>
      <c r="K979" s="196"/>
    </row>
    <row r="980" spans="1:11" ht="15.75" customHeight="1">
      <c r="A980" s="194"/>
      <c r="B980" s="194"/>
      <c r="D980" s="194"/>
      <c r="E980" s="195"/>
      <c r="F980" s="195"/>
      <c r="G980" s="195"/>
      <c r="H980" s="196"/>
      <c r="I980" s="196"/>
      <c r="J980" s="196"/>
      <c r="K980" s="196"/>
    </row>
    <row r="981" spans="1:11" ht="15.75" customHeight="1">
      <c r="A981" s="194"/>
      <c r="B981" s="194"/>
      <c r="D981" s="194"/>
      <c r="E981" s="195"/>
      <c r="F981" s="195"/>
      <c r="G981" s="195"/>
      <c r="H981" s="196"/>
      <c r="I981" s="196"/>
      <c r="J981" s="196"/>
      <c r="K981" s="196"/>
    </row>
    <row r="982" spans="1:11" ht="15.75" customHeight="1">
      <c r="A982" s="194"/>
      <c r="B982" s="194"/>
      <c r="D982" s="194"/>
      <c r="E982" s="195"/>
      <c r="F982" s="195"/>
      <c r="G982" s="195"/>
      <c r="H982" s="196"/>
      <c r="I982" s="196"/>
      <c r="J982" s="196"/>
      <c r="K982" s="196"/>
    </row>
    <row r="983" spans="1:11" ht="15.75" customHeight="1">
      <c r="A983" s="194"/>
      <c r="B983" s="194"/>
      <c r="D983" s="194"/>
      <c r="E983" s="195"/>
      <c r="F983" s="195"/>
      <c r="G983" s="195"/>
      <c r="H983" s="196"/>
      <c r="I983" s="196"/>
      <c r="J983" s="196"/>
      <c r="K983" s="196"/>
    </row>
    <row r="984" spans="1:11" ht="15.75" customHeight="1">
      <c r="A984" s="194"/>
      <c r="B984" s="194"/>
      <c r="D984" s="194"/>
      <c r="E984" s="195"/>
      <c r="F984" s="195"/>
      <c r="G984" s="195"/>
      <c r="H984" s="196"/>
      <c r="I984" s="196"/>
      <c r="J984" s="196"/>
      <c r="K984" s="196"/>
    </row>
    <row r="985" spans="1:11" ht="15.75" customHeight="1">
      <c r="A985" s="194"/>
      <c r="B985" s="194"/>
      <c r="D985" s="194"/>
      <c r="E985" s="195"/>
      <c r="F985" s="195"/>
      <c r="G985" s="195"/>
      <c r="H985" s="196"/>
      <c r="I985" s="196"/>
      <c r="J985" s="196"/>
      <c r="K985" s="196"/>
    </row>
    <row r="986" spans="1:11" ht="15.75" customHeight="1">
      <c r="A986" s="194"/>
      <c r="B986" s="194"/>
      <c r="D986" s="194"/>
      <c r="E986" s="195"/>
      <c r="F986" s="195"/>
      <c r="G986" s="195"/>
      <c r="H986" s="196"/>
      <c r="I986" s="196"/>
      <c r="J986" s="196"/>
      <c r="K986" s="196"/>
    </row>
    <row r="987" spans="1:11" ht="15.75" customHeight="1">
      <c r="A987" s="194"/>
      <c r="B987" s="194"/>
      <c r="D987" s="194"/>
      <c r="E987" s="195"/>
      <c r="F987" s="195"/>
      <c r="G987" s="195"/>
      <c r="H987" s="196"/>
      <c r="I987" s="196"/>
      <c r="J987" s="196"/>
      <c r="K987" s="196"/>
    </row>
    <row r="988" spans="1:11" ht="15.75" customHeight="1">
      <c r="A988" s="194"/>
      <c r="B988" s="194"/>
      <c r="D988" s="194"/>
      <c r="E988" s="195"/>
      <c r="F988" s="195"/>
      <c r="G988" s="195"/>
      <c r="H988" s="196"/>
      <c r="I988" s="196"/>
      <c r="J988" s="196"/>
      <c r="K988" s="196"/>
    </row>
    <row r="989" spans="1:11" ht="15.75" customHeight="1">
      <c r="A989" s="194"/>
      <c r="B989" s="194"/>
      <c r="D989" s="194"/>
      <c r="E989" s="195"/>
      <c r="F989" s="195"/>
      <c r="G989" s="195"/>
      <c r="H989" s="196"/>
      <c r="I989" s="196"/>
      <c r="J989" s="196"/>
      <c r="K989" s="196"/>
    </row>
    <row r="990" spans="1:11" ht="15.75" customHeight="1">
      <c r="A990" s="194"/>
      <c r="B990" s="194"/>
      <c r="D990" s="194"/>
      <c r="E990" s="195"/>
      <c r="F990" s="195"/>
      <c r="G990" s="195"/>
      <c r="H990" s="196"/>
      <c r="I990" s="196"/>
      <c r="J990" s="196"/>
      <c r="K990" s="196"/>
    </row>
    <row r="991" spans="1:11" ht="15.75" customHeight="1">
      <c r="A991" s="194"/>
      <c r="B991" s="194"/>
      <c r="D991" s="194"/>
      <c r="E991" s="195"/>
      <c r="F991" s="195"/>
      <c r="G991" s="195"/>
      <c r="H991" s="196"/>
      <c r="I991" s="196"/>
      <c r="J991" s="196"/>
      <c r="K991" s="196"/>
    </row>
    <row r="992" spans="1:11" ht="15.75" customHeight="1">
      <c r="A992" s="194"/>
      <c r="B992" s="194"/>
      <c r="D992" s="194"/>
      <c r="E992" s="195"/>
      <c r="F992" s="195"/>
      <c r="G992" s="195"/>
      <c r="H992" s="196"/>
      <c r="I992" s="196"/>
      <c r="J992" s="196"/>
      <c r="K992" s="196"/>
    </row>
    <row r="993" spans="1:11" ht="15.75" customHeight="1">
      <c r="A993" s="194"/>
      <c r="B993" s="194"/>
      <c r="D993" s="194"/>
      <c r="E993" s="195"/>
      <c r="F993" s="195"/>
      <c r="G993" s="195"/>
      <c r="H993" s="196"/>
      <c r="I993" s="196"/>
      <c r="J993" s="196"/>
      <c r="K993" s="196"/>
    </row>
    <row r="994" spans="1:11" ht="15.75" customHeight="1">
      <c r="A994" s="194"/>
      <c r="B994" s="194"/>
      <c r="D994" s="194"/>
      <c r="E994" s="195"/>
      <c r="F994" s="195"/>
      <c r="G994" s="195"/>
      <c r="H994" s="196"/>
      <c r="I994" s="196"/>
      <c r="J994" s="196"/>
      <c r="K994" s="196"/>
    </row>
    <row r="995" spans="1:11" ht="15.75" customHeight="1">
      <c r="A995" s="194"/>
      <c r="B995" s="194"/>
      <c r="D995" s="194"/>
      <c r="E995" s="195"/>
      <c r="F995" s="195"/>
      <c r="G995" s="195"/>
      <c r="H995" s="196"/>
      <c r="I995" s="196"/>
      <c r="J995" s="196"/>
      <c r="K995" s="196"/>
    </row>
    <row r="996" spans="1:11" ht="15.75" customHeight="1">
      <c r="A996" s="194"/>
      <c r="B996" s="194"/>
      <c r="D996" s="194"/>
      <c r="E996" s="195"/>
      <c r="F996" s="195"/>
      <c r="G996" s="195"/>
      <c r="H996" s="196"/>
      <c r="I996" s="196"/>
      <c r="J996" s="196"/>
      <c r="K996" s="196"/>
    </row>
    <row r="997" spans="1:11" ht="15.75" customHeight="1">
      <c r="A997" s="194"/>
      <c r="B997" s="194"/>
      <c r="D997" s="194"/>
      <c r="E997" s="195"/>
      <c r="F997" s="195"/>
      <c r="G997" s="195"/>
      <c r="H997" s="196"/>
      <c r="I997" s="196"/>
      <c r="J997" s="196"/>
      <c r="K997" s="196"/>
    </row>
    <row r="998" spans="1:11" ht="15.75" customHeight="1">
      <c r="A998" s="194"/>
      <c r="B998" s="194"/>
      <c r="D998" s="194"/>
      <c r="E998" s="195"/>
      <c r="F998" s="195"/>
      <c r="G998" s="195"/>
      <c r="H998" s="196"/>
      <c r="I998" s="196"/>
      <c r="J998" s="196"/>
      <c r="K998" s="196"/>
    </row>
    <row r="999" spans="1:11" ht="15.75" customHeight="1">
      <c r="A999" s="194"/>
      <c r="B999" s="194"/>
      <c r="D999" s="194"/>
      <c r="E999" s="195"/>
      <c r="F999" s="195"/>
      <c r="G999" s="195"/>
      <c r="H999" s="196"/>
      <c r="I999" s="196"/>
      <c r="J999" s="196"/>
      <c r="K999" s="196"/>
    </row>
    <row r="1000" spans="1:11" ht="15.75" customHeight="1">
      <c r="A1000" s="194"/>
      <c r="B1000" s="194"/>
      <c r="D1000" s="194"/>
      <c r="E1000" s="195"/>
      <c r="F1000" s="195"/>
      <c r="G1000" s="195"/>
      <c r="H1000" s="196"/>
      <c r="I1000" s="196"/>
      <c r="J1000" s="196"/>
      <c r="K1000" s="196"/>
    </row>
    <row r="1001" spans="1:11" ht="15.75" customHeight="1">
      <c r="A1001" s="194"/>
      <c r="B1001" s="194"/>
      <c r="D1001" s="194"/>
      <c r="E1001" s="195"/>
      <c r="F1001" s="195"/>
      <c r="G1001" s="195"/>
      <c r="H1001" s="196"/>
      <c r="I1001" s="196"/>
      <c r="J1001" s="196"/>
      <c r="K1001" s="196"/>
    </row>
    <row r="1002" spans="1:11" ht="15.75" customHeight="1">
      <c r="A1002" s="194"/>
      <c r="B1002" s="194"/>
      <c r="D1002" s="194"/>
      <c r="E1002" s="195"/>
      <c r="F1002" s="195"/>
      <c r="G1002" s="195"/>
      <c r="H1002" s="196"/>
      <c r="I1002" s="196"/>
      <c r="J1002" s="196"/>
      <c r="K1002" s="196"/>
    </row>
    <row r="1003" spans="1:11" ht="15.75" customHeight="1">
      <c r="A1003" s="194"/>
      <c r="B1003" s="194"/>
      <c r="D1003" s="194"/>
      <c r="E1003" s="195"/>
      <c r="F1003" s="195"/>
      <c r="G1003" s="195"/>
      <c r="H1003" s="196"/>
      <c r="I1003" s="196"/>
      <c r="J1003" s="196"/>
      <c r="K1003" s="196"/>
    </row>
    <row r="1004" spans="1:11" ht="15.75" customHeight="1">
      <c r="A1004" s="194"/>
      <c r="B1004" s="194"/>
      <c r="D1004" s="194"/>
      <c r="E1004" s="195"/>
      <c r="F1004" s="195"/>
      <c r="G1004" s="195"/>
      <c r="H1004" s="196"/>
      <c r="I1004" s="196"/>
      <c r="J1004" s="196"/>
      <c r="K1004" s="196"/>
    </row>
    <row r="1005" spans="1:11" ht="15.75" customHeight="1">
      <c r="A1005" s="194"/>
      <c r="B1005" s="194"/>
      <c r="D1005" s="194"/>
      <c r="E1005" s="195"/>
      <c r="F1005" s="195"/>
      <c r="G1005" s="195"/>
      <c r="H1005" s="196"/>
      <c r="I1005" s="196"/>
      <c r="J1005" s="196"/>
      <c r="K1005" s="196"/>
    </row>
    <row r="1006" spans="1:11" ht="15.75" customHeight="1">
      <c r="A1006" s="194"/>
      <c r="B1006" s="194"/>
      <c r="D1006" s="194"/>
      <c r="E1006" s="195"/>
      <c r="F1006" s="195"/>
      <c r="G1006" s="195"/>
      <c r="H1006" s="196"/>
      <c r="I1006" s="196"/>
      <c r="J1006" s="196"/>
      <c r="K1006" s="196"/>
    </row>
    <row r="1007" spans="1:11" ht="15.75" customHeight="1">
      <c r="A1007" s="194"/>
      <c r="B1007" s="194"/>
      <c r="D1007" s="194"/>
      <c r="E1007" s="195"/>
      <c r="F1007" s="195"/>
      <c r="G1007" s="195"/>
      <c r="H1007" s="196"/>
      <c r="I1007" s="196"/>
      <c r="J1007" s="196"/>
      <c r="K1007" s="196"/>
    </row>
    <row r="1008" spans="1:11" ht="15.75" customHeight="1">
      <c r="A1008" s="194"/>
      <c r="B1008" s="194"/>
      <c r="D1008" s="194"/>
      <c r="E1008" s="195"/>
      <c r="F1008" s="195"/>
      <c r="G1008" s="195"/>
      <c r="H1008" s="196"/>
      <c r="I1008" s="196"/>
      <c r="J1008" s="196"/>
      <c r="K1008" s="196"/>
    </row>
    <row r="1009" spans="1:11" ht="15.75" customHeight="1">
      <c r="A1009" s="194"/>
      <c r="B1009" s="194"/>
      <c r="D1009" s="194"/>
      <c r="E1009" s="195"/>
      <c r="F1009" s="195"/>
      <c r="G1009" s="195"/>
      <c r="H1009" s="196"/>
      <c r="I1009" s="196"/>
      <c r="J1009" s="196"/>
      <c r="K1009" s="196"/>
    </row>
    <row r="1010" spans="1:11" ht="15.75" customHeight="1">
      <c r="A1010" s="194"/>
      <c r="B1010" s="194"/>
      <c r="D1010" s="194"/>
      <c r="E1010" s="195"/>
      <c r="F1010" s="195"/>
      <c r="G1010" s="195"/>
      <c r="H1010" s="196"/>
      <c r="I1010" s="196"/>
      <c r="J1010" s="196"/>
      <c r="K1010" s="196"/>
    </row>
    <row r="1011" spans="1:11" ht="15.75" customHeight="1">
      <c r="A1011" s="194"/>
      <c r="B1011" s="194"/>
      <c r="D1011" s="194"/>
      <c r="E1011" s="195"/>
      <c r="F1011" s="195"/>
      <c r="G1011" s="195"/>
      <c r="H1011" s="196"/>
      <c r="I1011" s="196"/>
      <c r="J1011" s="196"/>
      <c r="K1011" s="196"/>
    </row>
    <row r="1012" spans="1:11" ht="15.75" customHeight="1">
      <c r="A1012" s="194"/>
      <c r="B1012" s="194"/>
      <c r="D1012" s="194"/>
      <c r="E1012" s="195"/>
      <c r="F1012" s="195"/>
      <c r="G1012" s="195"/>
      <c r="H1012" s="196"/>
      <c r="I1012" s="196"/>
      <c r="J1012" s="196"/>
      <c r="K1012" s="196"/>
    </row>
    <row r="1013" spans="1:11" ht="15.75" customHeight="1">
      <c r="A1013" s="194"/>
      <c r="B1013" s="194"/>
      <c r="D1013" s="194"/>
      <c r="E1013" s="195"/>
      <c r="F1013" s="195"/>
      <c r="G1013" s="195"/>
      <c r="H1013" s="196"/>
      <c r="I1013" s="196"/>
      <c r="J1013" s="196"/>
      <c r="K1013" s="196"/>
    </row>
    <row r="1014" spans="1:11" ht="15.75" customHeight="1">
      <c r="A1014" s="194"/>
      <c r="B1014" s="194"/>
      <c r="D1014" s="194"/>
      <c r="E1014" s="195"/>
      <c r="F1014" s="195"/>
      <c r="G1014" s="195"/>
      <c r="H1014" s="196"/>
      <c r="I1014" s="196"/>
      <c r="J1014" s="196"/>
      <c r="K1014" s="196"/>
    </row>
    <row r="1015" spans="1:11" ht="15.75" customHeight="1">
      <c r="A1015" s="194"/>
      <c r="B1015" s="194"/>
      <c r="D1015" s="194"/>
      <c r="E1015" s="195"/>
      <c r="F1015" s="195"/>
      <c r="G1015" s="195"/>
      <c r="H1015" s="196"/>
      <c r="I1015" s="196"/>
      <c r="J1015" s="196"/>
      <c r="K1015" s="196"/>
    </row>
    <row r="1016" spans="1:11" ht="15.75" customHeight="1">
      <c r="A1016" s="194"/>
      <c r="B1016" s="194"/>
      <c r="D1016" s="194"/>
      <c r="E1016" s="195"/>
      <c r="F1016" s="195"/>
      <c r="G1016" s="195"/>
      <c r="H1016" s="196"/>
      <c r="I1016" s="196"/>
      <c r="J1016" s="196"/>
      <c r="K1016" s="196"/>
    </row>
    <row r="1017" spans="1:11" ht="15.75" customHeight="1">
      <c r="A1017" s="194"/>
      <c r="B1017" s="194"/>
      <c r="D1017" s="194"/>
      <c r="E1017" s="195"/>
      <c r="F1017" s="195"/>
      <c r="G1017" s="195"/>
      <c r="H1017" s="196"/>
      <c r="I1017" s="196"/>
      <c r="J1017" s="196"/>
      <c r="K1017" s="196"/>
    </row>
    <row r="1018" spans="1:11" ht="15.75" customHeight="1">
      <c r="A1018" s="194"/>
      <c r="B1018" s="194"/>
      <c r="D1018" s="194"/>
      <c r="E1018" s="195"/>
      <c r="F1018" s="195"/>
      <c r="G1018" s="195"/>
      <c r="H1018" s="196"/>
      <c r="I1018" s="196"/>
      <c r="J1018" s="196"/>
      <c r="K1018" s="196"/>
    </row>
    <row r="1019" spans="1:11" ht="15.75" customHeight="1">
      <c r="A1019" s="194"/>
      <c r="B1019" s="194"/>
      <c r="D1019" s="194"/>
      <c r="E1019" s="195"/>
      <c r="F1019" s="195"/>
      <c r="G1019" s="195"/>
      <c r="H1019" s="196"/>
      <c r="I1019" s="196"/>
      <c r="J1019" s="196"/>
      <c r="K1019" s="196"/>
    </row>
    <row r="1020" spans="1:11" ht="15.75" customHeight="1">
      <c r="A1020" s="194"/>
      <c r="B1020" s="194"/>
      <c r="D1020" s="194"/>
      <c r="E1020" s="195"/>
      <c r="F1020" s="195"/>
      <c r="G1020" s="195"/>
      <c r="H1020" s="196"/>
      <c r="I1020" s="196"/>
      <c r="J1020" s="196"/>
      <c r="K1020" s="196"/>
    </row>
    <row r="1021" spans="1:11" ht="15.75" customHeight="1">
      <c r="A1021" s="194"/>
      <c r="B1021" s="194"/>
      <c r="D1021" s="194"/>
      <c r="E1021" s="195"/>
      <c r="F1021" s="195"/>
      <c r="G1021" s="195"/>
      <c r="H1021" s="196"/>
      <c r="I1021" s="196"/>
      <c r="J1021" s="196"/>
      <c r="K1021" s="196"/>
    </row>
    <row r="1022" spans="1:11" ht="15.75" customHeight="1">
      <c r="A1022" s="194"/>
      <c r="B1022" s="194"/>
      <c r="D1022" s="194"/>
      <c r="E1022" s="195"/>
      <c r="F1022" s="195"/>
      <c r="G1022" s="195"/>
      <c r="H1022" s="196"/>
      <c r="I1022" s="196"/>
      <c r="J1022" s="196"/>
      <c r="K1022" s="196"/>
    </row>
    <row r="1023" spans="1:11" ht="15.75" customHeight="1">
      <c r="A1023" s="194"/>
      <c r="B1023" s="194"/>
      <c r="D1023" s="194"/>
      <c r="E1023" s="195"/>
      <c r="F1023" s="195"/>
      <c r="G1023" s="195"/>
      <c r="H1023" s="196"/>
      <c r="I1023" s="196"/>
      <c r="J1023" s="196"/>
      <c r="K1023" s="196"/>
    </row>
  </sheetData>
  <mergeCells count="20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A71:I71"/>
    <mergeCell ref="A72:A73"/>
    <mergeCell ref="B72:B73"/>
    <mergeCell ref="C72:C73"/>
    <mergeCell ref="D72:D73"/>
    <mergeCell ref="E72:E73"/>
    <mergeCell ref="F72:F73"/>
    <mergeCell ref="G72:H72"/>
    <mergeCell ref="I72:I73"/>
  </mergeCells>
  <pageMargins left="0.511811024" right="0.511811024" top="0.78740157499999996" bottom="0.78740157499999996" header="0.31496062000000002" footer="0.31496062000000002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25" workbookViewId="0">
      <selection activeCell="C29" sqref="C29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176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3" t="s">
        <v>6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4"/>
      <c r="E4" s="256"/>
      <c r="F4" s="256"/>
      <c r="G4" s="258"/>
    </row>
    <row r="5" spans="1:7" ht="27.75" customHeight="1">
      <c r="A5" s="12" t="s">
        <v>13</v>
      </c>
      <c r="B5" s="13">
        <v>127</v>
      </c>
      <c r="C5" s="12" t="s">
        <v>180</v>
      </c>
      <c r="D5" s="12" t="s">
        <v>15</v>
      </c>
      <c r="E5" s="43">
        <v>717.35</v>
      </c>
      <c r="F5" s="43">
        <v>1500</v>
      </c>
      <c r="G5" s="44">
        <f t="shared" ref="G5:G43" si="0">E5+F5</f>
        <v>2217.35</v>
      </c>
    </row>
    <row r="6" spans="1:7" ht="27" customHeight="1">
      <c r="A6" s="12" t="s">
        <v>20</v>
      </c>
      <c r="B6" s="13">
        <v>67</v>
      </c>
      <c r="C6" s="12" t="s">
        <v>21</v>
      </c>
      <c r="D6" s="12" t="s">
        <v>22</v>
      </c>
      <c r="E6" s="43">
        <v>0</v>
      </c>
      <c r="F6" s="43">
        <v>1500</v>
      </c>
      <c r="G6" s="44">
        <f t="shared" si="0"/>
        <v>1500</v>
      </c>
    </row>
    <row r="7" spans="1:7" ht="27" customHeight="1">
      <c r="A7" s="12" t="s">
        <v>25</v>
      </c>
      <c r="B7" s="13">
        <v>102</v>
      </c>
      <c r="C7" s="12" t="s">
        <v>26</v>
      </c>
      <c r="D7" s="12" t="s">
        <v>27</v>
      </c>
      <c r="E7" s="43">
        <v>0</v>
      </c>
      <c r="F7" s="43">
        <v>1431.82</v>
      </c>
      <c r="G7" s="44">
        <f t="shared" si="0"/>
        <v>1431.82</v>
      </c>
    </row>
    <row r="8" spans="1:7" ht="27" customHeight="1">
      <c r="A8" s="12" t="s">
        <v>30</v>
      </c>
      <c r="B8" s="13">
        <v>91</v>
      </c>
      <c r="C8" s="12" t="s">
        <v>21</v>
      </c>
      <c r="D8" s="12" t="s">
        <v>31</v>
      </c>
      <c r="E8" s="43">
        <v>0</v>
      </c>
      <c r="F8" s="43">
        <v>422.27</v>
      </c>
      <c r="G8" s="44">
        <f t="shared" si="0"/>
        <v>422.27</v>
      </c>
    </row>
    <row r="9" spans="1:7" ht="27" customHeight="1">
      <c r="A9" s="12" t="s">
        <v>34</v>
      </c>
      <c r="B9" s="13">
        <v>33</v>
      </c>
      <c r="C9" s="12" t="s">
        <v>21</v>
      </c>
      <c r="D9" s="12" t="s">
        <v>22</v>
      </c>
      <c r="E9" s="43">
        <v>0</v>
      </c>
      <c r="F9" s="43">
        <v>1500</v>
      </c>
      <c r="G9" s="44">
        <f t="shared" si="0"/>
        <v>1500</v>
      </c>
    </row>
    <row r="10" spans="1:7" ht="27" customHeight="1">
      <c r="A10" s="12" t="s">
        <v>37</v>
      </c>
      <c r="B10" s="13">
        <v>83</v>
      </c>
      <c r="C10" s="12" t="s">
        <v>38</v>
      </c>
      <c r="D10" s="12" t="s">
        <v>39</v>
      </c>
      <c r="E10" s="43">
        <v>0</v>
      </c>
      <c r="F10" s="43">
        <v>1500</v>
      </c>
      <c r="G10" s="44">
        <f t="shared" si="0"/>
        <v>1500</v>
      </c>
    </row>
    <row r="11" spans="1:7" ht="27" customHeight="1">
      <c r="A11" s="12" t="s">
        <v>42</v>
      </c>
      <c r="B11" s="13">
        <v>97</v>
      </c>
      <c r="C11" s="12" t="s">
        <v>43</v>
      </c>
      <c r="D11" s="12" t="s">
        <v>44</v>
      </c>
      <c r="E11" s="43">
        <v>1350</v>
      </c>
      <c r="F11" s="43">
        <v>1500</v>
      </c>
      <c r="G11" s="44">
        <f t="shared" si="0"/>
        <v>2850</v>
      </c>
    </row>
    <row r="12" spans="1:7" ht="27" customHeight="1">
      <c r="A12" s="12" t="s">
        <v>46</v>
      </c>
      <c r="B12" s="13">
        <v>28</v>
      </c>
      <c r="C12" s="12" t="s">
        <v>21</v>
      </c>
      <c r="D12" s="12" t="s">
        <v>47</v>
      </c>
      <c r="E12" s="43">
        <v>1500</v>
      </c>
      <c r="F12" s="43">
        <v>1500</v>
      </c>
      <c r="G12" s="44">
        <f t="shared" si="0"/>
        <v>3000</v>
      </c>
    </row>
    <row r="13" spans="1:7" ht="27" customHeight="1">
      <c r="A13" s="12" t="s">
        <v>50</v>
      </c>
      <c r="B13" s="13">
        <v>134</v>
      </c>
      <c r="C13" s="12" t="s">
        <v>63</v>
      </c>
      <c r="D13" s="12" t="s">
        <v>52</v>
      </c>
      <c r="E13" s="43">
        <f>1350+147.46</f>
        <v>1497.46</v>
      </c>
      <c r="F13" s="43">
        <v>1500</v>
      </c>
      <c r="G13" s="44">
        <f t="shared" si="0"/>
        <v>2997.46</v>
      </c>
    </row>
    <row r="14" spans="1:7" ht="26.25" customHeight="1">
      <c r="A14" s="12" t="s">
        <v>55</v>
      </c>
      <c r="B14" s="13">
        <v>87</v>
      </c>
      <c r="C14" s="12" t="s">
        <v>21</v>
      </c>
      <c r="D14" s="12" t="s">
        <v>56</v>
      </c>
      <c r="E14" s="43">
        <f>920.15+150</f>
        <v>1070.1500000000001</v>
      </c>
      <c r="F14" s="43">
        <v>1500</v>
      </c>
      <c r="G14" s="44">
        <f t="shared" si="0"/>
        <v>2570.15</v>
      </c>
    </row>
    <row r="15" spans="1:7" ht="27" customHeight="1">
      <c r="A15" s="12" t="s">
        <v>59</v>
      </c>
      <c r="B15" s="13">
        <v>110</v>
      </c>
      <c r="C15" s="12" t="s">
        <v>60</v>
      </c>
      <c r="D15" s="12" t="s">
        <v>52</v>
      </c>
      <c r="E15" s="43">
        <f>1350+74.84</f>
        <v>1424.84</v>
      </c>
      <c r="F15" s="43">
        <v>1500</v>
      </c>
      <c r="G15" s="44">
        <f t="shared" si="0"/>
        <v>2924.84</v>
      </c>
    </row>
    <row r="16" spans="1:7" ht="27" customHeight="1">
      <c r="A16" s="12" t="s">
        <v>62</v>
      </c>
      <c r="B16" s="13">
        <v>139</v>
      </c>
      <c r="C16" s="12" t="s">
        <v>63</v>
      </c>
      <c r="D16" s="12" t="s">
        <v>31</v>
      </c>
      <c r="E16" s="43">
        <v>0</v>
      </c>
      <c r="F16" s="43">
        <v>1500</v>
      </c>
      <c r="G16" s="44">
        <f t="shared" si="0"/>
        <v>1500</v>
      </c>
    </row>
    <row r="17" spans="1:7" ht="27" customHeight="1">
      <c r="A17" s="12" t="s">
        <v>65</v>
      </c>
      <c r="B17" s="13">
        <v>107</v>
      </c>
      <c r="C17" s="12" t="s">
        <v>51</v>
      </c>
      <c r="D17" s="12" t="s">
        <v>66</v>
      </c>
      <c r="E17" s="43">
        <v>895.77</v>
      </c>
      <c r="F17" s="43">
        <v>1500</v>
      </c>
      <c r="G17" s="44">
        <f t="shared" si="0"/>
        <v>2395.77</v>
      </c>
    </row>
    <row r="18" spans="1:7" ht="27" customHeight="1">
      <c r="A18" s="12" t="s">
        <v>68</v>
      </c>
      <c r="B18" s="13">
        <v>76</v>
      </c>
      <c r="C18" s="12" t="s">
        <v>26</v>
      </c>
      <c r="D18" s="12" t="s">
        <v>22</v>
      </c>
      <c r="E18" s="43">
        <v>1350</v>
      </c>
      <c r="F18" s="43">
        <v>1500</v>
      </c>
      <c r="G18" s="44">
        <f t="shared" si="0"/>
        <v>2850</v>
      </c>
    </row>
    <row r="19" spans="1:7" ht="26.25" customHeight="1">
      <c r="A19" s="12" t="s">
        <v>70</v>
      </c>
      <c r="B19" s="13">
        <v>101</v>
      </c>
      <c r="C19" s="12" t="s">
        <v>71</v>
      </c>
      <c r="D19" s="12" t="s">
        <v>72</v>
      </c>
      <c r="E19" s="43">
        <v>1350</v>
      </c>
      <c r="F19" s="43">
        <v>1500</v>
      </c>
      <c r="G19" s="44">
        <f t="shared" si="0"/>
        <v>2850</v>
      </c>
    </row>
    <row r="20" spans="1:7" ht="27" customHeight="1">
      <c r="A20" s="12" t="s">
        <v>79</v>
      </c>
      <c r="B20" s="13">
        <v>50</v>
      </c>
      <c r="C20" s="12" t="s">
        <v>26</v>
      </c>
      <c r="D20" s="18" t="s">
        <v>31</v>
      </c>
      <c r="E20" s="43">
        <f>1350+37.23</f>
        <v>1387.23</v>
      </c>
      <c r="F20" s="43">
        <v>1500</v>
      </c>
      <c r="G20" s="44">
        <f t="shared" si="0"/>
        <v>2887.23</v>
      </c>
    </row>
    <row r="21" spans="1:7" ht="27" customHeight="1">
      <c r="A21" s="12" t="s">
        <v>82</v>
      </c>
      <c r="B21" s="13">
        <v>27</v>
      </c>
      <c r="C21" s="12" t="s">
        <v>26</v>
      </c>
      <c r="D21" s="12" t="s">
        <v>31</v>
      </c>
      <c r="E21" s="43">
        <v>1350</v>
      </c>
      <c r="F21" s="43">
        <v>1500</v>
      </c>
      <c r="G21" s="44">
        <f t="shared" si="0"/>
        <v>2850</v>
      </c>
    </row>
    <row r="22" spans="1:7" ht="27" customHeight="1">
      <c r="A22" s="12" t="s">
        <v>84</v>
      </c>
      <c r="B22" s="13">
        <v>65</v>
      </c>
      <c r="C22" s="12" t="s">
        <v>85</v>
      </c>
      <c r="D22" s="12" t="s">
        <v>86</v>
      </c>
      <c r="E22" s="43">
        <v>1341.86</v>
      </c>
      <c r="F22" s="43">
        <v>1500</v>
      </c>
      <c r="G22" s="44">
        <f t="shared" si="0"/>
        <v>2841.8599999999997</v>
      </c>
    </row>
    <row r="23" spans="1:7" ht="27" customHeight="1">
      <c r="A23" s="12" t="s">
        <v>88</v>
      </c>
      <c r="B23" s="13">
        <v>129</v>
      </c>
      <c r="C23" s="12" t="s">
        <v>76</v>
      </c>
      <c r="D23" s="12" t="s">
        <v>77</v>
      </c>
      <c r="E23" s="43">
        <v>0</v>
      </c>
      <c r="F23" s="43">
        <v>545.45000000000005</v>
      </c>
      <c r="G23" s="44">
        <f t="shared" si="0"/>
        <v>545.45000000000005</v>
      </c>
    </row>
    <row r="24" spans="1:7" ht="27" customHeight="1">
      <c r="A24" s="12" t="s">
        <v>90</v>
      </c>
      <c r="B24" s="13">
        <v>106</v>
      </c>
      <c r="C24" s="12" t="s">
        <v>26</v>
      </c>
      <c r="D24" s="12" t="s">
        <v>22</v>
      </c>
      <c r="E24" s="43">
        <v>1271.1600000000001</v>
      </c>
      <c r="F24" s="43">
        <v>1500</v>
      </c>
      <c r="G24" s="44">
        <f t="shared" si="0"/>
        <v>2771.16</v>
      </c>
    </row>
    <row r="25" spans="1:7" ht="27" customHeight="1">
      <c r="A25" s="12" t="s">
        <v>93</v>
      </c>
      <c r="B25" s="13">
        <v>135</v>
      </c>
      <c r="C25" s="45" t="s">
        <v>181</v>
      </c>
      <c r="D25" s="12" t="s">
        <v>56</v>
      </c>
      <c r="E25" s="43">
        <v>1350</v>
      </c>
      <c r="F25" s="43">
        <v>1500</v>
      </c>
      <c r="G25" s="44">
        <f t="shared" si="0"/>
        <v>2850</v>
      </c>
    </row>
    <row r="26" spans="1:7" ht="27" customHeight="1">
      <c r="A26" s="12" t="s">
        <v>95</v>
      </c>
      <c r="B26" s="13">
        <v>53</v>
      </c>
      <c r="C26" s="12" t="s">
        <v>43</v>
      </c>
      <c r="D26" s="12" t="s">
        <v>96</v>
      </c>
      <c r="E26" s="43">
        <v>1266.19</v>
      </c>
      <c r="F26" s="43">
        <v>1500</v>
      </c>
      <c r="G26" s="44">
        <f t="shared" si="0"/>
        <v>2766.19</v>
      </c>
    </row>
    <row r="27" spans="1:7" ht="27" customHeight="1">
      <c r="A27" s="12" t="s">
        <v>98</v>
      </c>
      <c r="B27" s="13">
        <v>120</v>
      </c>
      <c r="C27" s="12" t="s">
        <v>26</v>
      </c>
      <c r="D27" s="12" t="s">
        <v>99</v>
      </c>
      <c r="E27" s="43">
        <f>668.04+39.45</f>
        <v>707.49</v>
      </c>
      <c r="F27" s="43">
        <v>1363.64</v>
      </c>
      <c r="G27" s="44">
        <f t="shared" si="0"/>
        <v>2071.13</v>
      </c>
    </row>
    <row r="28" spans="1:7" ht="27" customHeight="1">
      <c r="A28" s="12" t="s">
        <v>102</v>
      </c>
      <c r="B28" s="13">
        <v>49</v>
      </c>
      <c r="C28" s="12" t="s">
        <v>26</v>
      </c>
      <c r="D28" s="12" t="s">
        <v>31</v>
      </c>
      <c r="E28" s="43">
        <v>0</v>
      </c>
      <c r="F28" s="43">
        <v>750</v>
      </c>
      <c r="G28" s="44">
        <f t="shared" si="0"/>
        <v>750</v>
      </c>
    </row>
    <row r="29" spans="1:7" ht="27" customHeight="1">
      <c r="A29" s="12" t="s">
        <v>104</v>
      </c>
      <c r="B29" s="13">
        <v>142</v>
      </c>
      <c r="C29" s="12" t="s">
        <v>105</v>
      </c>
      <c r="D29" s="12" t="s">
        <v>56</v>
      </c>
      <c r="E29" s="43">
        <v>0</v>
      </c>
      <c r="F29" s="43">
        <v>1500</v>
      </c>
      <c r="G29" s="44">
        <f t="shared" si="0"/>
        <v>1500</v>
      </c>
    </row>
    <row r="30" spans="1:7" ht="27" customHeight="1">
      <c r="A30" s="12" t="s">
        <v>107</v>
      </c>
      <c r="B30" s="13">
        <v>140</v>
      </c>
      <c r="C30" s="12" t="s">
        <v>71</v>
      </c>
      <c r="D30" s="12" t="s">
        <v>108</v>
      </c>
      <c r="E30" s="43">
        <v>1350</v>
      </c>
      <c r="F30" s="43">
        <v>1500</v>
      </c>
      <c r="G30" s="44">
        <f t="shared" si="0"/>
        <v>2850</v>
      </c>
    </row>
    <row r="31" spans="1:7" ht="27" customHeight="1">
      <c r="A31" s="12" t="s">
        <v>110</v>
      </c>
      <c r="B31" s="13">
        <v>128</v>
      </c>
      <c r="C31" s="12" t="s">
        <v>111</v>
      </c>
      <c r="D31" s="12" t="s">
        <v>112</v>
      </c>
      <c r="E31" s="43">
        <v>0</v>
      </c>
      <c r="F31" s="43">
        <v>0</v>
      </c>
      <c r="G31" s="44">
        <f t="shared" si="0"/>
        <v>0</v>
      </c>
    </row>
    <row r="32" spans="1:7" ht="27" customHeight="1">
      <c r="A32" s="13" t="s">
        <v>115</v>
      </c>
      <c r="B32" s="13">
        <v>146</v>
      </c>
      <c r="C32" s="12" t="s">
        <v>180</v>
      </c>
      <c r="D32" s="12" t="s">
        <v>15</v>
      </c>
      <c r="E32" s="43">
        <f>686.46+25.13</f>
        <v>711.59</v>
      </c>
      <c r="F32" s="43">
        <v>1500</v>
      </c>
      <c r="G32" s="44">
        <f t="shared" si="0"/>
        <v>2211.59</v>
      </c>
    </row>
    <row r="33" spans="1:7" ht="27" customHeight="1">
      <c r="A33" s="12" t="s">
        <v>123</v>
      </c>
      <c r="B33" s="13">
        <v>80</v>
      </c>
      <c r="C33" s="12" t="s">
        <v>124</v>
      </c>
      <c r="D33" s="12" t="s">
        <v>124</v>
      </c>
      <c r="E33" s="43">
        <v>1350</v>
      </c>
      <c r="F33" s="43">
        <v>681.82</v>
      </c>
      <c r="G33" s="44">
        <f t="shared" si="0"/>
        <v>2031.8200000000002</v>
      </c>
    </row>
    <row r="34" spans="1:7" ht="27" customHeight="1">
      <c r="A34" s="12" t="s">
        <v>126</v>
      </c>
      <c r="B34" s="13">
        <v>36</v>
      </c>
      <c r="C34" s="12" t="s">
        <v>26</v>
      </c>
      <c r="D34" s="12" t="s">
        <v>31</v>
      </c>
      <c r="E34" s="43">
        <f>417.28+125.44</f>
        <v>542.72</v>
      </c>
      <c r="F34" s="43">
        <v>1363.64</v>
      </c>
      <c r="G34" s="44">
        <f t="shared" si="0"/>
        <v>1906.3600000000001</v>
      </c>
    </row>
    <row r="35" spans="1:7" ht="27" customHeight="1">
      <c r="A35" s="12" t="s">
        <v>128</v>
      </c>
      <c r="B35" s="13">
        <v>42</v>
      </c>
      <c r="C35" s="12" t="s">
        <v>26</v>
      </c>
      <c r="D35" s="18" t="s">
        <v>31</v>
      </c>
      <c r="E35" s="43">
        <v>1350</v>
      </c>
      <c r="F35" s="43">
        <v>1500</v>
      </c>
      <c r="G35" s="44">
        <f t="shared" si="0"/>
        <v>2850</v>
      </c>
    </row>
    <row r="36" spans="1:7" ht="27" customHeight="1">
      <c r="A36" s="12" t="s">
        <v>130</v>
      </c>
      <c r="B36" s="13">
        <v>122</v>
      </c>
      <c r="C36" s="12" t="s">
        <v>43</v>
      </c>
      <c r="D36" s="12" t="s">
        <v>131</v>
      </c>
      <c r="E36" s="43">
        <v>1350</v>
      </c>
      <c r="F36" s="43">
        <v>1500</v>
      </c>
      <c r="G36" s="44">
        <f t="shared" si="0"/>
        <v>2850</v>
      </c>
    </row>
    <row r="37" spans="1:7" ht="26.25" customHeight="1">
      <c r="A37" s="12" t="s">
        <v>133</v>
      </c>
      <c r="B37" s="13">
        <v>136</v>
      </c>
      <c r="C37" s="12" t="s">
        <v>134</v>
      </c>
      <c r="D37" s="12" t="s">
        <v>135</v>
      </c>
      <c r="E37" s="43">
        <v>1228.68</v>
      </c>
      <c r="F37" s="43">
        <v>1500</v>
      </c>
      <c r="G37" s="44">
        <f t="shared" si="0"/>
        <v>2728.6800000000003</v>
      </c>
    </row>
    <row r="38" spans="1:7" ht="26.25" customHeight="1">
      <c r="A38" s="12" t="s">
        <v>137</v>
      </c>
      <c r="B38" s="13">
        <v>145</v>
      </c>
      <c r="C38" s="12" t="s">
        <v>180</v>
      </c>
      <c r="D38" s="12" t="s">
        <v>15</v>
      </c>
      <c r="E38" s="43">
        <v>1194.75</v>
      </c>
      <c r="F38" s="43">
        <v>1500</v>
      </c>
      <c r="G38" s="44">
        <f t="shared" si="0"/>
        <v>2694.75</v>
      </c>
    </row>
    <row r="39" spans="1:7" ht="27" customHeight="1">
      <c r="A39" s="12" t="s">
        <v>139</v>
      </c>
      <c r="B39" s="13">
        <v>58</v>
      </c>
      <c r="C39" s="12" t="s">
        <v>26</v>
      </c>
      <c r="D39" s="12" t="s">
        <v>22</v>
      </c>
      <c r="E39" s="43">
        <v>955.46</v>
      </c>
      <c r="F39" s="43">
        <v>1500</v>
      </c>
      <c r="G39" s="44">
        <f t="shared" si="0"/>
        <v>2455.46</v>
      </c>
    </row>
    <row r="40" spans="1:7" ht="27" customHeight="1">
      <c r="A40" s="13" t="s">
        <v>141</v>
      </c>
      <c r="B40" s="13">
        <v>141</v>
      </c>
      <c r="C40" s="12" t="s">
        <v>26</v>
      </c>
      <c r="D40" s="12" t="s">
        <v>99</v>
      </c>
      <c r="E40" s="43">
        <v>0</v>
      </c>
      <c r="F40" s="43">
        <v>1500</v>
      </c>
      <c r="G40" s="44">
        <f t="shared" si="0"/>
        <v>1500</v>
      </c>
    </row>
    <row r="41" spans="1:7" ht="27" customHeight="1">
      <c r="A41" s="12" t="s">
        <v>144</v>
      </c>
      <c r="B41" s="13">
        <v>133</v>
      </c>
      <c r="C41" s="12" t="s">
        <v>145</v>
      </c>
      <c r="D41" s="12" t="s">
        <v>146</v>
      </c>
      <c r="E41" s="43">
        <v>916.71</v>
      </c>
      <c r="F41" s="43">
        <v>1500</v>
      </c>
      <c r="G41" s="44">
        <f t="shared" si="0"/>
        <v>2416.71</v>
      </c>
    </row>
    <row r="42" spans="1:7" ht="27" customHeight="1">
      <c r="A42" s="12" t="s">
        <v>149</v>
      </c>
      <c r="B42" s="13">
        <v>43</v>
      </c>
      <c r="C42" s="12" t="s">
        <v>26</v>
      </c>
      <c r="D42" s="12" t="s">
        <v>56</v>
      </c>
      <c r="E42" s="43">
        <f>916.71+137.99</f>
        <v>1054.7</v>
      </c>
      <c r="F42" s="43">
        <v>1500</v>
      </c>
      <c r="G42" s="44">
        <f t="shared" si="0"/>
        <v>2554.6999999999998</v>
      </c>
    </row>
    <row r="43" spans="1:7" ht="27" customHeight="1">
      <c r="A43" s="12" t="s">
        <v>151</v>
      </c>
      <c r="B43" s="13">
        <v>73</v>
      </c>
      <c r="C43" s="12" t="s">
        <v>26</v>
      </c>
      <c r="D43" s="12" t="s">
        <v>22</v>
      </c>
      <c r="E43" s="43">
        <f>1350+150</f>
        <v>1500</v>
      </c>
      <c r="F43" s="43">
        <v>1363.64</v>
      </c>
      <c r="G43" s="44">
        <f t="shared" si="0"/>
        <v>2863.6400000000003</v>
      </c>
    </row>
    <row r="44" spans="1:7" ht="15.75" thickBot="1"/>
    <row r="45" spans="1:7" ht="39" customHeight="1" thickBot="1">
      <c r="A45" s="259" t="s">
        <v>174</v>
      </c>
      <c r="B45" s="260"/>
      <c r="C45" s="260"/>
      <c r="D45" s="260"/>
      <c r="E45" s="260"/>
      <c r="F45" s="261"/>
      <c r="G45" s="48"/>
    </row>
    <row r="46" spans="1:7" ht="15.75" customHeight="1">
      <c r="A46" s="251" t="s">
        <v>3</v>
      </c>
      <c r="B46" s="251" t="s">
        <v>4</v>
      </c>
      <c r="C46" s="251" t="s">
        <v>5</v>
      </c>
      <c r="D46" s="262" t="s">
        <v>177</v>
      </c>
      <c r="E46" s="255" t="s">
        <v>178</v>
      </c>
      <c r="F46" s="257" t="s">
        <v>179</v>
      </c>
    </row>
    <row r="47" spans="1:7" ht="28.5" customHeight="1">
      <c r="A47" s="252"/>
      <c r="B47" s="252"/>
      <c r="C47" s="252"/>
      <c r="D47" s="257"/>
      <c r="E47" s="263"/>
      <c r="F47" s="258"/>
    </row>
    <row r="48" spans="1:7" ht="27" customHeight="1">
      <c r="A48" s="12" t="s">
        <v>182</v>
      </c>
      <c r="B48" s="13">
        <v>75</v>
      </c>
      <c r="C48" s="12" t="s">
        <v>156</v>
      </c>
      <c r="D48" s="49">
        <v>1350</v>
      </c>
      <c r="E48" s="49">
        <v>1500</v>
      </c>
      <c r="F48" s="50">
        <f>SUM(D48+E48)</f>
        <v>2850</v>
      </c>
    </row>
    <row r="49" spans="1:6" ht="27" customHeight="1">
      <c r="A49" s="12" t="s">
        <v>161</v>
      </c>
      <c r="B49" s="13">
        <v>132</v>
      </c>
      <c r="C49" s="12" t="s">
        <v>162</v>
      </c>
      <c r="D49" s="49">
        <v>1350</v>
      </c>
      <c r="E49" s="49">
        <v>1500</v>
      </c>
      <c r="F49" s="50">
        <f>SUM(D49+E49)</f>
        <v>2850</v>
      </c>
    </row>
    <row r="50" spans="1:6" ht="27" customHeight="1">
      <c r="A50" s="12" t="s">
        <v>164</v>
      </c>
      <c r="B50" s="13">
        <v>131</v>
      </c>
      <c r="C50" s="12" t="s">
        <v>165</v>
      </c>
      <c r="D50" s="49">
        <f>917.88+150</f>
        <v>1067.8800000000001</v>
      </c>
      <c r="E50" s="49">
        <v>1500</v>
      </c>
      <c r="F50" s="50">
        <f>SUM(D50+E50)</f>
        <v>2567.88</v>
      </c>
    </row>
  </sheetData>
  <mergeCells count="16">
    <mergeCell ref="A45:F45"/>
    <mergeCell ref="A46:A47"/>
    <mergeCell ref="B46:B47"/>
    <mergeCell ref="C46:C47"/>
    <mergeCell ref="D46:D47"/>
    <mergeCell ref="E46:E47"/>
    <mergeCell ref="F46:F47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40" workbookViewId="0">
      <selection activeCell="A46" sqref="A46:XFD46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225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3" t="s">
        <v>6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4"/>
      <c r="E4" s="256"/>
      <c r="F4" s="256"/>
      <c r="G4" s="258"/>
    </row>
    <row r="5" spans="1:7" ht="27.75" customHeight="1">
      <c r="A5" s="12" t="s">
        <v>13</v>
      </c>
      <c r="B5" s="13">
        <v>127</v>
      </c>
      <c r="C5" s="12" t="s">
        <v>180</v>
      </c>
      <c r="D5" s="12" t="s">
        <v>15</v>
      </c>
      <c r="E5" s="43">
        <v>502.14</v>
      </c>
      <c r="F5" s="43">
        <v>1500</v>
      </c>
      <c r="G5" s="44">
        <f t="shared" ref="G5:G40" si="0">E5+F5</f>
        <v>2002.1399999999999</v>
      </c>
    </row>
    <row r="6" spans="1:7" ht="27" customHeight="1">
      <c r="A6" s="12" t="s">
        <v>20</v>
      </c>
      <c r="B6" s="13">
        <v>67</v>
      </c>
      <c r="C6" s="12" t="s">
        <v>21</v>
      </c>
      <c r="D6" s="12" t="s">
        <v>22</v>
      </c>
      <c r="E6" s="43"/>
      <c r="F6" s="43">
        <v>1500</v>
      </c>
      <c r="G6" s="44">
        <f t="shared" si="0"/>
        <v>1500</v>
      </c>
    </row>
    <row r="7" spans="1:7" ht="27" customHeight="1">
      <c r="A7" s="12" t="s">
        <v>25</v>
      </c>
      <c r="B7" s="13">
        <v>102</v>
      </c>
      <c r="C7" s="12" t="s">
        <v>26</v>
      </c>
      <c r="D7" s="12" t="s">
        <v>27</v>
      </c>
      <c r="E7" s="43"/>
      <c r="F7" s="43">
        <v>1500</v>
      </c>
      <c r="G7" s="44">
        <f t="shared" si="0"/>
        <v>1500</v>
      </c>
    </row>
    <row r="8" spans="1:7" ht="27" customHeight="1">
      <c r="A8" s="12" t="s">
        <v>30</v>
      </c>
      <c r="B8" s="13">
        <v>91</v>
      </c>
      <c r="C8" s="12" t="s">
        <v>21</v>
      </c>
      <c r="D8" s="12" t="s">
        <v>31</v>
      </c>
      <c r="E8" s="43"/>
      <c r="F8" s="43">
        <v>1500</v>
      </c>
      <c r="G8" s="44">
        <f t="shared" si="0"/>
        <v>1500</v>
      </c>
    </row>
    <row r="9" spans="1:7" ht="27" customHeight="1">
      <c r="A9" s="12" t="s">
        <v>34</v>
      </c>
      <c r="B9" s="13">
        <v>33</v>
      </c>
      <c r="C9" s="12" t="s">
        <v>21</v>
      </c>
      <c r="D9" s="12" t="s">
        <v>22</v>
      </c>
      <c r="E9" s="43"/>
      <c r="F9" s="43">
        <v>1500</v>
      </c>
      <c r="G9" s="44">
        <f t="shared" si="0"/>
        <v>1500</v>
      </c>
    </row>
    <row r="10" spans="1:7" ht="27" customHeight="1">
      <c r="A10" s="12" t="s">
        <v>37</v>
      </c>
      <c r="B10" s="13">
        <v>83</v>
      </c>
      <c r="C10" s="12" t="s">
        <v>38</v>
      </c>
      <c r="D10" s="12" t="s">
        <v>39</v>
      </c>
      <c r="E10" s="43"/>
      <c r="F10" s="43">
        <v>1500</v>
      </c>
      <c r="G10" s="44">
        <f t="shared" si="0"/>
        <v>1500</v>
      </c>
    </row>
    <row r="11" spans="1:7" ht="27" customHeight="1">
      <c r="A11" s="12" t="s">
        <v>42</v>
      </c>
      <c r="B11" s="13">
        <v>97</v>
      </c>
      <c r="C11" s="12" t="s">
        <v>43</v>
      </c>
      <c r="D11" s="12" t="s">
        <v>44</v>
      </c>
      <c r="E11" s="43">
        <v>796.64</v>
      </c>
      <c r="F11" s="43">
        <v>1500</v>
      </c>
      <c r="G11" s="44">
        <f t="shared" si="0"/>
        <v>2296.64</v>
      </c>
    </row>
    <row r="12" spans="1:7" ht="27" customHeight="1">
      <c r="A12" s="12" t="s">
        <v>46</v>
      </c>
      <c r="B12" s="13">
        <v>28</v>
      </c>
      <c r="C12" s="12" t="s">
        <v>21</v>
      </c>
      <c r="D12" s="12" t="s">
        <v>47</v>
      </c>
      <c r="E12" s="43">
        <v>1500</v>
      </c>
      <c r="F12" s="43">
        <v>1500</v>
      </c>
      <c r="G12" s="44">
        <f t="shared" si="0"/>
        <v>3000</v>
      </c>
    </row>
    <row r="13" spans="1:7" ht="27" customHeight="1">
      <c r="A13" s="12" t="s">
        <v>50</v>
      </c>
      <c r="B13" s="13">
        <v>134</v>
      </c>
      <c r="C13" s="12" t="s">
        <v>63</v>
      </c>
      <c r="D13" s="12" t="s">
        <v>52</v>
      </c>
      <c r="E13" s="43">
        <f>1209.44+147.46</f>
        <v>1356.9</v>
      </c>
      <c r="F13" s="43">
        <v>1500</v>
      </c>
      <c r="G13" s="44">
        <f t="shared" si="0"/>
        <v>2856.9</v>
      </c>
    </row>
    <row r="14" spans="1:7" ht="26.25" customHeight="1">
      <c r="A14" s="12" t="s">
        <v>55</v>
      </c>
      <c r="B14" s="13">
        <v>87</v>
      </c>
      <c r="C14" s="12" t="s">
        <v>21</v>
      </c>
      <c r="D14" s="12" t="s">
        <v>56</v>
      </c>
      <c r="E14" s="43">
        <f>920.62+150</f>
        <v>1070.6199999999999</v>
      </c>
      <c r="F14" s="43">
        <v>1500</v>
      </c>
      <c r="G14" s="44">
        <f t="shared" si="0"/>
        <v>2570.62</v>
      </c>
    </row>
    <row r="15" spans="1:7" ht="27" customHeight="1">
      <c r="A15" s="12" t="s">
        <v>59</v>
      </c>
      <c r="B15" s="13">
        <v>110</v>
      </c>
      <c r="C15" s="12" t="s">
        <v>60</v>
      </c>
      <c r="D15" s="12" t="s">
        <v>52</v>
      </c>
      <c r="E15" s="43">
        <f>1350+74.84</f>
        <v>1424.84</v>
      </c>
      <c r="F15" s="43">
        <v>1500</v>
      </c>
      <c r="G15" s="44">
        <f t="shared" si="0"/>
        <v>2924.84</v>
      </c>
    </row>
    <row r="16" spans="1:7" ht="27" customHeight="1">
      <c r="A16" s="12" t="s">
        <v>62</v>
      </c>
      <c r="B16" s="13">
        <v>139</v>
      </c>
      <c r="C16" s="12" t="s">
        <v>63</v>
      </c>
      <c r="D16" s="12" t="s">
        <v>31</v>
      </c>
      <c r="E16" s="43"/>
      <c r="F16" s="43">
        <v>1500</v>
      </c>
      <c r="G16" s="44">
        <f t="shared" si="0"/>
        <v>1500</v>
      </c>
    </row>
    <row r="17" spans="1:7" ht="27" customHeight="1">
      <c r="A17" s="12" t="s">
        <v>65</v>
      </c>
      <c r="B17" s="13">
        <v>107</v>
      </c>
      <c r="C17" s="12" t="s">
        <v>51</v>
      </c>
      <c r="D17" s="12" t="s">
        <v>66</v>
      </c>
      <c r="E17" s="43">
        <v>222.14</v>
      </c>
      <c r="F17" s="43">
        <v>1500</v>
      </c>
      <c r="G17" s="44">
        <f t="shared" si="0"/>
        <v>1722.1399999999999</v>
      </c>
    </row>
    <row r="18" spans="1:7" ht="27" customHeight="1">
      <c r="A18" s="12" t="s">
        <v>68</v>
      </c>
      <c r="B18" s="13">
        <v>76</v>
      </c>
      <c r="C18" s="12" t="s">
        <v>26</v>
      </c>
      <c r="D18" s="12" t="s">
        <v>22</v>
      </c>
      <c r="E18" s="43">
        <v>1350</v>
      </c>
      <c r="F18" s="43">
        <v>1500</v>
      </c>
      <c r="G18" s="44">
        <f t="shared" si="0"/>
        <v>2850</v>
      </c>
    </row>
    <row r="19" spans="1:7" ht="26.25" customHeight="1">
      <c r="A19" s="12" t="s">
        <v>70</v>
      </c>
      <c r="B19" s="13">
        <v>101</v>
      </c>
      <c r="C19" s="12" t="s">
        <v>71</v>
      </c>
      <c r="D19" s="12" t="s">
        <v>72</v>
      </c>
      <c r="E19" s="43">
        <v>1350</v>
      </c>
      <c r="F19" s="43">
        <v>1500</v>
      </c>
      <c r="G19" s="44">
        <f t="shared" si="0"/>
        <v>2850</v>
      </c>
    </row>
    <row r="20" spans="1:7" ht="27" customHeight="1">
      <c r="A20" s="12" t="s">
        <v>79</v>
      </c>
      <c r="B20" s="13">
        <v>50</v>
      </c>
      <c r="C20" s="12" t="s">
        <v>26</v>
      </c>
      <c r="D20" s="18" t="s">
        <v>31</v>
      </c>
      <c r="E20" s="43">
        <f>1350+37.23</f>
        <v>1387.23</v>
      </c>
      <c r="F20" s="43">
        <v>1500</v>
      </c>
      <c r="G20" s="44">
        <f t="shared" si="0"/>
        <v>2887.23</v>
      </c>
    </row>
    <row r="21" spans="1:7" ht="27" customHeight="1">
      <c r="A21" s="12" t="s">
        <v>82</v>
      </c>
      <c r="B21" s="13">
        <v>27</v>
      </c>
      <c r="C21" s="12" t="s">
        <v>26</v>
      </c>
      <c r="D21" s="12" t="s">
        <v>31</v>
      </c>
      <c r="E21" s="43">
        <v>1350</v>
      </c>
      <c r="F21" s="43">
        <v>1500</v>
      </c>
      <c r="G21" s="44">
        <f t="shared" si="0"/>
        <v>2850</v>
      </c>
    </row>
    <row r="22" spans="1:7" ht="27" customHeight="1">
      <c r="A22" s="12" t="s">
        <v>84</v>
      </c>
      <c r="B22" s="13">
        <v>65</v>
      </c>
      <c r="C22" s="12" t="s">
        <v>85</v>
      </c>
      <c r="D22" s="12" t="s">
        <v>86</v>
      </c>
      <c r="E22" s="43">
        <v>1341.86</v>
      </c>
      <c r="F22" s="43">
        <v>1500</v>
      </c>
      <c r="G22" s="44">
        <f t="shared" si="0"/>
        <v>2841.8599999999997</v>
      </c>
    </row>
    <row r="23" spans="1:7" ht="27" customHeight="1">
      <c r="A23" s="12" t="s">
        <v>90</v>
      </c>
      <c r="B23" s="13">
        <v>106</v>
      </c>
      <c r="C23" s="12" t="s">
        <v>26</v>
      </c>
      <c r="D23" s="12" t="s">
        <v>22</v>
      </c>
      <c r="E23" s="43">
        <v>1271.1600000000001</v>
      </c>
      <c r="F23" s="43">
        <v>1500</v>
      </c>
      <c r="G23" s="44">
        <f t="shared" si="0"/>
        <v>2771.16</v>
      </c>
    </row>
    <row r="24" spans="1:7" ht="27" customHeight="1">
      <c r="A24" s="12" t="s">
        <v>93</v>
      </c>
      <c r="B24" s="13">
        <v>135</v>
      </c>
      <c r="C24" s="45" t="s">
        <v>181</v>
      </c>
      <c r="D24" s="12" t="s">
        <v>56</v>
      </c>
      <c r="E24" s="43">
        <v>1350</v>
      </c>
      <c r="F24" s="43">
        <v>1500</v>
      </c>
      <c r="G24" s="44">
        <f t="shared" si="0"/>
        <v>2850</v>
      </c>
    </row>
    <row r="25" spans="1:7" ht="27" customHeight="1">
      <c r="A25" s="12" t="s">
        <v>95</v>
      </c>
      <c r="B25" s="13">
        <v>53</v>
      </c>
      <c r="C25" s="12" t="s">
        <v>43</v>
      </c>
      <c r="D25" s="12" t="s">
        <v>96</v>
      </c>
      <c r="E25" s="43">
        <v>1266.1300000000001</v>
      </c>
      <c r="F25" s="43">
        <v>1500</v>
      </c>
      <c r="G25" s="44">
        <f t="shared" si="0"/>
        <v>2766.13</v>
      </c>
    </row>
    <row r="26" spans="1:7" ht="27" customHeight="1">
      <c r="A26" s="12" t="s">
        <v>98</v>
      </c>
      <c r="B26" s="13">
        <v>120</v>
      </c>
      <c r="C26" s="12" t="s">
        <v>26</v>
      </c>
      <c r="D26" s="12" t="s">
        <v>99</v>
      </c>
      <c r="E26" s="43">
        <f>668.04+39.45</f>
        <v>707.49</v>
      </c>
      <c r="F26" s="43">
        <v>613.64</v>
      </c>
      <c r="G26" s="44">
        <f t="shared" si="0"/>
        <v>1321.13</v>
      </c>
    </row>
    <row r="27" spans="1:7" ht="27" customHeight="1">
      <c r="A27" s="12" t="s">
        <v>102</v>
      </c>
      <c r="B27" s="13">
        <v>49</v>
      </c>
      <c r="C27" s="12" t="s">
        <v>26</v>
      </c>
      <c r="D27" s="12" t="s">
        <v>31</v>
      </c>
      <c r="E27" s="43"/>
      <c r="F27" s="43">
        <v>1500</v>
      </c>
      <c r="G27" s="44">
        <f t="shared" si="0"/>
        <v>1500</v>
      </c>
    </row>
    <row r="28" spans="1:7" ht="27" customHeight="1">
      <c r="A28" s="12" t="s">
        <v>104</v>
      </c>
      <c r="B28" s="13">
        <v>142</v>
      </c>
      <c r="C28" s="12" t="s">
        <v>105</v>
      </c>
      <c r="D28" s="12" t="s">
        <v>56</v>
      </c>
      <c r="E28" s="43"/>
      <c r="F28" s="43">
        <v>1500</v>
      </c>
      <c r="G28" s="44">
        <f t="shared" si="0"/>
        <v>1500</v>
      </c>
    </row>
    <row r="29" spans="1:7" ht="27" customHeight="1">
      <c r="A29" s="12" t="s">
        <v>107</v>
      </c>
      <c r="B29" s="13">
        <v>140</v>
      </c>
      <c r="C29" s="12" t="s">
        <v>71</v>
      </c>
      <c r="D29" s="12" t="s">
        <v>108</v>
      </c>
      <c r="E29" s="43">
        <v>1350</v>
      </c>
      <c r="F29" s="43">
        <v>1500</v>
      </c>
      <c r="G29" s="44">
        <f t="shared" si="0"/>
        <v>2850</v>
      </c>
    </row>
    <row r="30" spans="1:7" ht="27" customHeight="1">
      <c r="A30" s="13" t="s">
        <v>115</v>
      </c>
      <c r="B30" s="13">
        <v>146</v>
      </c>
      <c r="C30" s="12" t="s">
        <v>180</v>
      </c>
      <c r="D30" s="12" t="s">
        <v>15</v>
      </c>
      <c r="E30" s="43">
        <f>686.46+25.43</f>
        <v>711.89</v>
      </c>
      <c r="F30" s="43">
        <v>1500</v>
      </c>
      <c r="G30" s="44">
        <f t="shared" si="0"/>
        <v>2211.89</v>
      </c>
    </row>
    <row r="31" spans="1:7" ht="27" customHeight="1">
      <c r="A31" s="12" t="s">
        <v>126</v>
      </c>
      <c r="B31" s="13">
        <v>36</v>
      </c>
      <c r="C31" s="12" t="s">
        <v>26</v>
      </c>
      <c r="D31" s="12" t="s">
        <v>31</v>
      </c>
      <c r="E31" s="43">
        <f>417.28+125.44</f>
        <v>542.72</v>
      </c>
      <c r="F31" s="43">
        <v>886.36</v>
      </c>
      <c r="G31" s="44">
        <f t="shared" si="0"/>
        <v>1429.08</v>
      </c>
    </row>
    <row r="32" spans="1:7" ht="27" customHeight="1">
      <c r="A32" s="12" t="s">
        <v>128</v>
      </c>
      <c r="B32" s="13">
        <v>42</v>
      </c>
      <c r="C32" s="12" t="s">
        <v>26</v>
      </c>
      <c r="D32" s="18" t="s">
        <v>31</v>
      </c>
      <c r="E32" s="43">
        <v>1350</v>
      </c>
      <c r="F32" s="43">
        <v>818.18</v>
      </c>
      <c r="G32" s="44">
        <f t="shared" si="0"/>
        <v>2168.1799999999998</v>
      </c>
    </row>
    <row r="33" spans="1:7" ht="27" customHeight="1">
      <c r="A33" s="12" t="s">
        <v>130</v>
      </c>
      <c r="B33" s="13">
        <v>122</v>
      </c>
      <c r="C33" s="12" t="s">
        <v>43</v>
      </c>
      <c r="D33" s="12" t="s">
        <v>131</v>
      </c>
      <c r="E33" s="43">
        <v>1350</v>
      </c>
      <c r="F33" s="43">
        <v>1500</v>
      </c>
      <c r="G33" s="44">
        <f t="shared" si="0"/>
        <v>2850</v>
      </c>
    </row>
    <row r="34" spans="1:7" ht="26.25" customHeight="1">
      <c r="A34" s="12" t="s">
        <v>133</v>
      </c>
      <c r="B34" s="13">
        <v>136</v>
      </c>
      <c r="C34" s="12" t="s">
        <v>134</v>
      </c>
      <c r="D34" s="12" t="s">
        <v>135</v>
      </c>
      <c r="E34" s="43">
        <v>1228.68</v>
      </c>
      <c r="F34" s="43">
        <v>1500</v>
      </c>
      <c r="G34" s="44">
        <f t="shared" si="0"/>
        <v>2728.6800000000003</v>
      </c>
    </row>
    <row r="35" spans="1:7" ht="26.25" customHeight="1">
      <c r="A35" s="12" t="s">
        <v>137</v>
      </c>
      <c r="B35" s="13">
        <v>145</v>
      </c>
      <c r="C35" s="12" t="s">
        <v>180</v>
      </c>
      <c r="D35" s="12" t="s">
        <v>15</v>
      </c>
      <c r="E35" s="43">
        <v>1194.75</v>
      </c>
      <c r="F35" s="43">
        <v>1500</v>
      </c>
      <c r="G35" s="44">
        <f t="shared" si="0"/>
        <v>2694.75</v>
      </c>
    </row>
    <row r="36" spans="1:7" ht="27" customHeight="1">
      <c r="A36" s="12" t="s">
        <v>139</v>
      </c>
      <c r="B36" s="13">
        <v>58</v>
      </c>
      <c r="C36" s="12" t="s">
        <v>26</v>
      </c>
      <c r="D36" s="12" t="s">
        <v>22</v>
      </c>
      <c r="E36" s="43">
        <v>955.46</v>
      </c>
      <c r="F36" s="43">
        <v>1500</v>
      </c>
      <c r="G36" s="44">
        <f t="shared" si="0"/>
        <v>2455.46</v>
      </c>
    </row>
    <row r="37" spans="1:7" ht="27" customHeight="1">
      <c r="A37" s="13" t="s">
        <v>141</v>
      </c>
      <c r="B37" s="13">
        <v>141</v>
      </c>
      <c r="C37" s="12" t="s">
        <v>26</v>
      </c>
      <c r="D37" s="12" t="s">
        <v>99</v>
      </c>
      <c r="E37" s="43"/>
      <c r="F37" s="43">
        <v>1500</v>
      </c>
      <c r="G37" s="44">
        <f t="shared" si="0"/>
        <v>1500</v>
      </c>
    </row>
    <row r="38" spans="1:7" ht="27" customHeight="1">
      <c r="A38" s="12" t="s">
        <v>144</v>
      </c>
      <c r="B38" s="13">
        <v>133</v>
      </c>
      <c r="C38" s="12" t="s">
        <v>145</v>
      </c>
      <c r="D38" s="12" t="s">
        <v>146</v>
      </c>
      <c r="E38" s="43">
        <v>916.71</v>
      </c>
      <c r="F38" s="43">
        <v>1500</v>
      </c>
      <c r="G38" s="44">
        <f t="shared" si="0"/>
        <v>2416.71</v>
      </c>
    </row>
    <row r="39" spans="1:7" ht="27" customHeight="1">
      <c r="A39" s="12" t="s">
        <v>149</v>
      </c>
      <c r="B39" s="13">
        <v>43</v>
      </c>
      <c r="C39" s="12" t="s">
        <v>26</v>
      </c>
      <c r="D39" s="12" t="s">
        <v>56</v>
      </c>
      <c r="E39" s="43">
        <f>916.71+137.09</f>
        <v>1053.8</v>
      </c>
      <c r="F39" s="43">
        <v>1500</v>
      </c>
      <c r="G39" s="44">
        <f t="shared" si="0"/>
        <v>2553.8000000000002</v>
      </c>
    </row>
    <row r="40" spans="1:7" ht="27" customHeight="1">
      <c r="A40" s="12" t="s">
        <v>151</v>
      </c>
      <c r="B40" s="13">
        <v>73</v>
      </c>
      <c r="C40" s="12" t="s">
        <v>26</v>
      </c>
      <c r="D40" s="12" t="s">
        <v>22</v>
      </c>
      <c r="E40" s="43">
        <f>583.18+150</f>
        <v>733.18</v>
      </c>
      <c r="F40" s="43">
        <v>613.64</v>
      </c>
      <c r="G40" s="44">
        <f t="shared" si="0"/>
        <v>1346.82</v>
      </c>
    </row>
    <row r="41" spans="1:7" ht="15.75" thickBot="1"/>
    <row r="42" spans="1:7" ht="39" customHeight="1" thickBot="1">
      <c r="A42" s="259" t="s">
        <v>174</v>
      </c>
      <c r="B42" s="260"/>
      <c r="C42" s="260"/>
      <c r="D42" s="260"/>
      <c r="E42" s="260"/>
      <c r="F42" s="261"/>
      <c r="G42" s="48"/>
    </row>
    <row r="43" spans="1:7" ht="15.75" customHeight="1">
      <c r="A43" s="251" t="s">
        <v>3</v>
      </c>
      <c r="B43" s="251" t="s">
        <v>4</v>
      </c>
      <c r="C43" s="251" t="s">
        <v>5</v>
      </c>
      <c r="D43" s="262" t="s">
        <v>177</v>
      </c>
      <c r="E43" s="255" t="s">
        <v>178</v>
      </c>
      <c r="F43" s="257" t="s">
        <v>179</v>
      </c>
    </row>
    <row r="44" spans="1:7" ht="28.5" customHeight="1">
      <c r="A44" s="252"/>
      <c r="B44" s="252"/>
      <c r="C44" s="252"/>
      <c r="D44" s="257"/>
      <c r="E44" s="263"/>
      <c r="F44" s="258"/>
    </row>
    <row r="45" spans="1:7" ht="27" customHeight="1">
      <c r="A45" s="12" t="s">
        <v>182</v>
      </c>
      <c r="B45" s="13">
        <v>143</v>
      </c>
      <c r="C45" s="12" t="s">
        <v>156</v>
      </c>
      <c r="D45" s="49">
        <v>1350</v>
      </c>
      <c r="E45" s="49">
        <v>1500</v>
      </c>
      <c r="F45" s="50">
        <f>SUM(D45+E45)</f>
        <v>2850</v>
      </c>
    </row>
    <row r="46" spans="1:7" ht="27" customHeight="1">
      <c r="A46" s="12" t="s">
        <v>161</v>
      </c>
      <c r="B46" s="13">
        <v>132</v>
      </c>
      <c r="C46" s="12" t="s">
        <v>162</v>
      </c>
      <c r="D46" s="49">
        <v>1350</v>
      </c>
      <c r="E46" s="49">
        <v>1500</v>
      </c>
      <c r="F46" s="50">
        <f>SUM(D46+E46)</f>
        <v>2850</v>
      </c>
    </row>
    <row r="47" spans="1:7" ht="27" customHeight="1">
      <c r="A47" s="14" t="s">
        <v>226</v>
      </c>
      <c r="B47" s="13">
        <v>147</v>
      </c>
      <c r="C47" s="14" t="s">
        <v>227</v>
      </c>
      <c r="D47" s="49">
        <v>0</v>
      </c>
      <c r="E47" s="49">
        <v>681</v>
      </c>
      <c r="F47" s="50">
        <f>SUM(D47+E47)</f>
        <v>681</v>
      </c>
    </row>
  </sheetData>
  <mergeCells count="16">
    <mergeCell ref="A42:F42"/>
    <mergeCell ref="A43:A44"/>
    <mergeCell ref="B43:B44"/>
    <mergeCell ref="C43:C44"/>
    <mergeCell ref="D43:D44"/>
    <mergeCell ref="E43:E44"/>
    <mergeCell ref="F43:F44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37" workbookViewId="0">
      <selection activeCell="A47" sqref="A47:XFD47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266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3" t="s">
        <v>6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4"/>
      <c r="E4" s="256"/>
      <c r="F4" s="256"/>
      <c r="G4" s="258"/>
    </row>
    <row r="5" spans="1:7" ht="28.5" customHeight="1">
      <c r="A5" s="79" t="s">
        <v>230</v>
      </c>
      <c r="B5" s="79">
        <v>149</v>
      </c>
      <c r="C5" s="91" t="s">
        <v>43</v>
      </c>
      <c r="D5" s="92" t="s">
        <v>44</v>
      </c>
      <c r="E5" s="81">
        <v>0</v>
      </c>
      <c r="F5" s="81">
        <f>9*68.18</f>
        <v>613.62000000000012</v>
      </c>
      <c r="G5" s="80">
        <f>SUM(E5:F5)</f>
        <v>613.62000000000012</v>
      </c>
    </row>
    <row r="6" spans="1:7" ht="27" customHeight="1">
      <c r="A6" s="12" t="s">
        <v>25</v>
      </c>
      <c r="B6" s="13">
        <v>102</v>
      </c>
      <c r="C6" s="12" t="s">
        <v>26</v>
      </c>
      <c r="D6" s="12" t="s">
        <v>27</v>
      </c>
      <c r="E6" s="43">
        <v>0</v>
      </c>
      <c r="F6" s="43">
        <v>1500</v>
      </c>
      <c r="G6" s="44">
        <f t="shared" ref="G6:G41" si="0">E6+F6</f>
        <v>1500</v>
      </c>
    </row>
    <row r="7" spans="1:7" ht="27" customHeight="1">
      <c r="A7" s="12" t="s">
        <v>30</v>
      </c>
      <c r="B7" s="13">
        <v>91</v>
      </c>
      <c r="C7" s="12" t="s">
        <v>21</v>
      </c>
      <c r="D7" s="12" t="s">
        <v>31</v>
      </c>
      <c r="E7" s="43">
        <v>0</v>
      </c>
      <c r="F7" s="43">
        <v>1500</v>
      </c>
      <c r="G7" s="44">
        <f t="shared" si="0"/>
        <v>1500</v>
      </c>
    </row>
    <row r="8" spans="1:7" ht="27" customHeight="1">
      <c r="A8" s="12" t="s">
        <v>34</v>
      </c>
      <c r="B8" s="13">
        <v>33</v>
      </c>
      <c r="C8" s="12" t="s">
        <v>21</v>
      </c>
      <c r="D8" s="12" t="s">
        <v>22</v>
      </c>
      <c r="E8" s="43">
        <v>0</v>
      </c>
      <c r="F8" s="43">
        <v>1500</v>
      </c>
      <c r="G8" s="44">
        <f t="shared" si="0"/>
        <v>1500</v>
      </c>
    </row>
    <row r="9" spans="1:7" ht="27" customHeight="1">
      <c r="A9" s="12" t="s">
        <v>37</v>
      </c>
      <c r="B9" s="13">
        <v>83</v>
      </c>
      <c r="C9" s="12" t="s">
        <v>38</v>
      </c>
      <c r="D9" s="12" t="s">
        <v>39</v>
      </c>
      <c r="E9" s="43">
        <v>0</v>
      </c>
      <c r="F9" s="43">
        <v>1500</v>
      </c>
      <c r="G9" s="44">
        <f t="shared" si="0"/>
        <v>1500</v>
      </c>
    </row>
    <row r="10" spans="1:7" ht="27" customHeight="1">
      <c r="A10" s="12" t="s">
        <v>46</v>
      </c>
      <c r="B10" s="13">
        <v>28</v>
      </c>
      <c r="C10" s="12" t="s">
        <v>21</v>
      </c>
      <c r="D10" s="12" t="s">
        <v>47</v>
      </c>
      <c r="E10" s="43">
        <v>1500</v>
      </c>
      <c r="F10" s="43">
        <v>1500</v>
      </c>
      <c r="G10" s="44">
        <f t="shared" si="0"/>
        <v>3000</v>
      </c>
    </row>
    <row r="11" spans="1:7" ht="27" customHeight="1">
      <c r="A11" s="12" t="s">
        <v>50</v>
      </c>
      <c r="B11" s="13">
        <v>134</v>
      </c>
      <c r="C11" s="12" t="s">
        <v>63</v>
      </c>
      <c r="D11" s="12" t="s">
        <v>52</v>
      </c>
      <c r="E11" s="43">
        <f>1209.44+147.46</f>
        <v>1356.9</v>
      </c>
      <c r="F11" s="43">
        <v>1500</v>
      </c>
      <c r="G11" s="44">
        <f t="shared" si="0"/>
        <v>2856.9</v>
      </c>
    </row>
    <row r="12" spans="1:7" ht="26.25" customHeight="1">
      <c r="A12" s="12" t="s">
        <v>55</v>
      </c>
      <c r="B12" s="13">
        <v>87</v>
      </c>
      <c r="C12" s="12" t="s">
        <v>21</v>
      </c>
      <c r="D12" s="12" t="s">
        <v>56</v>
      </c>
      <c r="E12" s="43">
        <f>920.62+150</f>
        <v>1070.6199999999999</v>
      </c>
      <c r="F12" s="43">
        <v>1500</v>
      </c>
      <c r="G12" s="44">
        <f t="shared" si="0"/>
        <v>2570.62</v>
      </c>
    </row>
    <row r="13" spans="1:7" ht="27" customHeight="1">
      <c r="A13" s="12" t="s">
        <v>59</v>
      </c>
      <c r="B13" s="13">
        <v>110</v>
      </c>
      <c r="C13" s="12" t="s">
        <v>60</v>
      </c>
      <c r="D13" s="12" t="s">
        <v>52</v>
      </c>
      <c r="E13" s="43">
        <f>1350+74.84</f>
        <v>1424.84</v>
      </c>
      <c r="F13" s="43">
        <v>1500</v>
      </c>
      <c r="G13" s="44">
        <f t="shared" si="0"/>
        <v>2924.84</v>
      </c>
    </row>
    <row r="14" spans="1:7" ht="27" customHeight="1">
      <c r="A14" s="12" t="s">
        <v>65</v>
      </c>
      <c r="B14" s="13">
        <v>107</v>
      </c>
      <c r="C14" s="12" t="s">
        <v>51</v>
      </c>
      <c r="D14" s="12" t="s">
        <v>66</v>
      </c>
      <c r="E14" s="43">
        <v>0</v>
      </c>
      <c r="F14" s="43">
        <v>477.27</v>
      </c>
      <c r="G14" s="44">
        <f t="shared" si="0"/>
        <v>477.27</v>
      </c>
    </row>
    <row r="15" spans="1:7" ht="27" customHeight="1">
      <c r="A15" s="12" t="s">
        <v>68</v>
      </c>
      <c r="B15" s="13">
        <v>76</v>
      </c>
      <c r="C15" s="12" t="s">
        <v>26</v>
      </c>
      <c r="D15" s="12" t="s">
        <v>22</v>
      </c>
      <c r="E15" s="43">
        <v>1350</v>
      </c>
      <c r="F15" s="43">
        <v>1500</v>
      </c>
      <c r="G15" s="44">
        <f t="shared" si="0"/>
        <v>2850</v>
      </c>
    </row>
    <row r="16" spans="1:7" ht="27" customHeight="1">
      <c r="A16" s="12" t="s">
        <v>232</v>
      </c>
      <c r="B16" s="13">
        <v>153</v>
      </c>
      <c r="C16" s="12" t="s">
        <v>43</v>
      </c>
      <c r="D16" s="12" t="s">
        <v>234</v>
      </c>
      <c r="E16" s="43">
        <v>0</v>
      </c>
      <c r="F16" s="43">
        <f>68.18*10</f>
        <v>681.80000000000007</v>
      </c>
      <c r="G16" s="44">
        <f t="shared" si="0"/>
        <v>681.80000000000007</v>
      </c>
    </row>
    <row r="17" spans="1:7" ht="27" customHeight="1">
      <c r="A17" s="12" t="s">
        <v>236</v>
      </c>
      <c r="B17" s="13">
        <v>150</v>
      </c>
      <c r="C17" s="12" t="s">
        <v>43</v>
      </c>
      <c r="D17" s="12" t="s">
        <v>234</v>
      </c>
      <c r="E17" s="43">
        <v>0</v>
      </c>
      <c r="F17" s="43">
        <f>68.18*10</f>
        <v>681.80000000000007</v>
      </c>
      <c r="G17" s="44">
        <f t="shared" si="0"/>
        <v>681.80000000000007</v>
      </c>
    </row>
    <row r="18" spans="1:7" ht="26.25" customHeight="1">
      <c r="A18" s="12" t="s">
        <v>70</v>
      </c>
      <c r="B18" s="13">
        <v>101</v>
      </c>
      <c r="C18" s="12" t="s">
        <v>71</v>
      </c>
      <c r="D18" s="12" t="s">
        <v>72</v>
      </c>
      <c r="E18" s="43">
        <v>1350</v>
      </c>
      <c r="F18" s="43">
        <v>1500</v>
      </c>
      <c r="G18" s="44">
        <f t="shared" si="0"/>
        <v>2850</v>
      </c>
    </row>
    <row r="19" spans="1:7" ht="26.25" customHeight="1">
      <c r="A19" s="12" t="s">
        <v>239</v>
      </c>
      <c r="B19" s="13">
        <v>152</v>
      </c>
      <c r="C19" s="12" t="s">
        <v>71</v>
      </c>
      <c r="D19" s="12" t="s">
        <v>121</v>
      </c>
      <c r="E19" s="43">
        <v>0</v>
      </c>
      <c r="F19" s="43">
        <v>681.8</v>
      </c>
      <c r="G19" s="44">
        <f t="shared" si="0"/>
        <v>681.8</v>
      </c>
    </row>
    <row r="20" spans="1:7" ht="26.25" customHeight="1">
      <c r="A20" s="12" t="s">
        <v>241</v>
      </c>
      <c r="B20" s="13">
        <v>154</v>
      </c>
      <c r="C20" s="12" t="s">
        <v>242</v>
      </c>
      <c r="D20" s="12" t="s">
        <v>243</v>
      </c>
      <c r="E20" s="43">
        <v>0</v>
      </c>
      <c r="F20" s="43">
        <f>68.18*4</f>
        <v>272.72000000000003</v>
      </c>
      <c r="G20" s="44">
        <f t="shared" si="0"/>
        <v>272.72000000000003</v>
      </c>
    </row>
    <row r="21" spans="1:7" ht="27" customHeight="1">
      <c r="A21" s="12" t="s">
        <v>79</v>
      </c>
      <c r="B21" s="13">
        <v>50</v>
      </c>
      <c r="C21" s="12" t="s">
        <v>26</v>
      </c>
      <c r="D21" s="18" t="s">
        <v>31</v>
      </c>
      <c r="E21" s="43">
        <f>1350+37.23</f>
        <v>1387.23</v>
      </c>
      <c r="F21" s="43">
        <v>1500</v>
      </c>
      <c r="G21" s="44">
        <f t="shared" si="0"/>
        <v>2887.23</v>
      </c>
    </row>
    <row r="22" spans="1:7" ht="27" customHeight="1">
      <c r="A22" s="12" t="s">
        <v>245</v>
      </c>
      <c r="B22" s="13">
        <v>151</v>
      </c>
      <c r="C22" s="12" t="s">
        <v>71</v>
      </c>
      <c r="D22" s="18" t="s">
        <v>267</v>
      </c>
      <c r="E22" s="43">
        <v>0</v>
      </c>
      <c r="F22" s="43">
        <v>681.8</v>
      </c>
      <c r="G22" s="44">
        <f t="shared" si="0"/>
        <v>681.8</v>
      </c>
    </row>
    <row r="23" spans="1:7" ht="27" customHeight="1">
      <c r="A23" s="12" t="s">
        <v>82</v>
      </c>
      <c r="B23" s="13">
        <v>27</v>
      </c>
      <c r="C23" s="12" t="s">
        <v>26</v>
      </c>
      <c r="D23" s="12" t="s">
        <v>31</v>
      </c>
      <c r="E23" s="43">
        <v>1350</v>
      </c>
      <c r="F23" s="43">
        <v>1500</v>
      </c>
      <c r="G23" s="44">
        <f t="shared" si="0"/>
        <v>2850</v>
      </c>
    </row>
    <row r="24" spans="1:7" ht="27" customHeight="1">
      <c r="A24" s="12" t="s">
        <v>84</v>
      </c>
      <c r="B24" s="13">
        <v>65</v>
      </c>
      <c r="C24" s="12" t="s">
        <v>43</v>
      </c>
      <c r="D24" s="12" t="s">
        <v>243</v>
      </c>
      <c r="E24" s="43">
        <v>1341.86</v>
      </c>
      <c r="F24" s="43">
        <v>1500</v>
      </c>
      <c r="G24" s="44">
        <f t="shared" si="0"/>
        <v>2841.8599999999997</v>
      </c>
    </row>
    <row r="25" spans="1:7" ht="27" customHeight="1">
      <c r="A25" s="12" t="s">
        <v>90</v>
      </c>
      <c r="B25" s="13">
        <v>106</v>
      </c>
      <c r="C25" s="12" t="s">
        <v>26</v>
      </c>
      <c r="D25" s="12" t="s">
        <v>22</v>
      </c>
      <c r="E25" s="43">
        <v>1271.1600000000001</v>
      </c>
      <c r="F25" s="43">
        <v>477.27</v>
      </c>
      <c r="G25" s="44">
        <f t="shared" si="0"/>
        <v>1748.43</v>
      </c>
    </row>
    <row r="26" spans="1:7" ht="27" customHeight="1">
      <c r="A26" s="12" t="s">
        <v>93</v>
      </c>
      <c r="B26" s="13">
        <v>135</v>
      </c>
      <c r="C26" s="45" t="s">
        <v>181</v>
      </c>
      <c r="D26" s="12" t="s">
        <v>56</v>
      </c>
      <c r="E26" s="43">
        <v>1350</v>
      </c>
      <c r="F26" s="43">
        <v>1500</v>
      </c>
      <c r="G26" s="44">
        <f t="shared" si="0"/>
        <v>2850</v>
      </c>
    </row>
    <row r="27" spans="1:7" ht="27" customHeight="1">
      <c r="A27" s="12" t="s">
        <v>95</v>
      </c>
      <c r="B27" s="13">
        <v>53</v>
      </c>
      <c r="C27" s="12" t="s">
        <v>43</v>
      </c>
      <c r="D27" s="12" t="s">
        <v>96</v>
      </c>
      <c r="E27" s="43">
        <v>1266.1300000000001</v>
      </c>
      <c r="F27" s="43">
        <v>1500</v>
      </c>
      <c r="G27" s="44">
        <f t="shared" si="0"/>
        <v>2766.13</v>
      </c>
    </row>
    <row r="28" spans="1:7" ht="27" customHeight="1">
      <c r="A28" s="12" t="s">
        <v>98</v>
      </c>
      <c r="B28" s="13">
        <v>120</v>
      </c>
      <c r="C28" s="12" t="s">
        <v>26</v>
      </c>
      <c r="D28" s="12" t="s">
        <v>99</v>
      </c>
      <c r="E28" s="43">
        <f>668.04+39.45</f>
        <v>707.49</v>
      </c>
      <c r="F28" s="43">
        <v>1500</v>
      </c>
      <c r="G28" s="44">
        <f t="shared" si="0"/>
        <v>2207.4899999999998</v>
      </c>
    </row>
    <row r="29" spans="1:7" ht="27" customHeight="1">
      <c r="A29" s="12" t="s">
        <v>102</v>
      </c>
      <c r="B29" s="13">
        <v>49</v>
      </c>
      <c r="C29" s="12" t="s">
        <v>26</v>
      </c>
      <c r="D29" s="12" t="s">
        <v>31</v>
      </c>
      <c r="E29" s="43">
        <v>0</v>
      </c>
      <c r="F29" s="43">
        <v>1500</v>
      </c>
      <c r="G29" s="44">
        <f t="shared" si="0"/>
        <v>1500</v>
      </c>
    </row>
    <row r="30" spans="1:7" ht="27" customHeight="1">
      <c r="A30" s="12" t="s">
        <v>248</v>
      </c>
      <c r="B30" s="13">
        <v>156</v>
      </c>
      <c r="C30" s="12" t="s">
        <v>71</v>
      </c>
      <c r="D30" s="12" t="s">
        <v>86</v>
      </c>
      <c r="E30" s="43">
        <v>0</v>
      </c>
      <c r="F30" s="43">
        <v>272.72000000000003</v>
      </c>
      <c r="G30" s="44">
        <f t="shared" si="0"/>
        <v>272.72000000000003</v>
      </c>
    </row>
    <row r="31" spans="1:7" ht="27" customHeight="1">
      <c r="A31" s="12" t="s">
        <v>104</v>
      </c>
      <c r="B31" s="13">
        <v>142</v>
      </c>
      <c r="C31" s="12" t="s">
        <v>105</v>
      </c>
      <c r="D31" s="12" t="s">
        <v>56</v>
      </c>
      <c r="E31" s="43">
        <v>0</v>
      </c>
      <c r="F31" s="43">
        <v>1500</v>
      </c>
      <c r="G31" s="44">
        <f t="shared" si="0"/>
        <v>1500</v>
      </c>
    </row>
    <row r="32" spans="1:7" ht="27" customHeight="1">
      <c r="A32" s="12" t="s">
        <v>107</v>
      </c>
      <c r="B32" s="13">
        <v>140</v>
      </c>
      <c r="C32" s="12" t="s">
        <v>71</v>
      </c>
      <c r="D32" s="12" t="s">
        <v>108</v>
      </c>
      <c r="E32" s="43">
        <v>1350</v>
      </c>
      <c r="F32" s="43">
        <v>1500</v>
      </c>
      <c r="G32" s="44">
        <f t="shared" si="0"/>
        <v>2850</v>
      </c>
    </row>
    <row r="33" spans="1:7" ht="27" customHeight="1">
      <c r="A33" s="12" t="s">
        <v>126</v>
      </c>
      <c r="B33" s="13">
        <v>36</v>
      </c>
      <c r="C33" s="12" t="s">
        <v>26</v>
      </c>
      <c r="D33" s="12" t="s">
        <v>31</v>
      </c>
      <c r="E33" s="43">
        <f>417.28+125.44</f>
        <v>542.72</v>
      </c>
      <c r="F33" s="43">
        <v>1500</v>
      </c>
      <c r="G33" s="44">
        <f t="shared" si="0"/>
        <v>2042.72</v>
      </c>
    </row>
    <row r="34" spans="1:7" ht="27" customHeight="1">
      <c r="A34" s="12" t="s">
        <v>268</v>
      </c>
      <c r="B34" s="13">
        <v>157</v>
      </c>
      <c r="C34" s="12" t="s">
        <v>233</v>
      </c>
      <c r="D34" s="12" t="s">
        <v>234</v>
      </c>
      <c r="E34" s="43">
        <v>0</v>
      </c>
      <c r="F34" s="43">
        <v>272.72000000000003</v>
      </c>
      <c r="G34" s="44">
        <f t="shared" si="0"/>
        <v>272.72000000000003</v>
      </c>
    </row>
    <row r="35" spans="1:7" ht="27" customHeight="1">
      <c r="A35" s="12" t="s">
        <v>128</v>
      </c>
      <c r="B35" s="13">
        <v>42</v>
      </c>
      <c r="C35" s="12" t="s">
        <v>26</v>
      </c>
      <c r="D35" s="18" t="s">
        <v>31</v>
      </c>
      <c r="E35" s="43">
        <v>1350</v>
      </c>
      <c r="F35" s="43">
        <v>1500</v>
      </c>
      <c r="G35" s="44">
        <f t="shared" si="0"/>
        <v>2850</v>
      </c>
    </row>
    <row r="36" spans="1:7" ht="27" customHeight="1">
      <c r="A36" s="12" t="s">
        <v>252</v>
      </c>
      <c r="B36" s="13">
        <v>155</v>
      </c>
      <c r="C36" s="12" t="s">
        <v>242</v>
      </c>
      <c r="D36" s="12" t="s">
        <v>253</v>
      </c>
      <c r="E36" s="43">
        <v>0</v>
      </c>
      <c r="F36" s="43">
        <v>272.72000000000003</v>
      </c>
      <c r="G36" s="44">
        <f t="shared" si="0"/>
        <v>272.72000000000003</v>
      </c>
    </row>
    <row r="37" spans="1:7" ht="26.25" customHeight="1">
      <c r="A37" s="12" t="s">
        <v>133</v>
      </c>
      <c r="B37" s="13">
        <v>136</v>
      </c>
      <c r="C37" s="12" t="s">
        <v>134</v>
      </c>
      <c r="D37" s="12" t="s">
        <v>135</v>
      </c>
      <c r="E37" s="43">
        <v>1228.68</v>
      </c>
      <c r="F37" s="43">
        <v>1500</v>
      </c>
      <c r="G37" s="44">
        <f t="shared" si="0"/>
        <v>2728.6800000000003</v>
      </c>
    </row>
    <row r="38" spans="1:7" ht="26.25" customHeight="1">
      <c r="A38" s="12" t="s">
        <v>137</v>
      </c>
      <c r="B38" s="13">
        <v>145</v>
      </c>
      <c r="C38" s="12" t="s">
        <v>180</v>
      </c>
      <c r="D38" s="12" t="s">
        <v>15</v>
      </c>
      <c r="E38" s="43">
        <v>1348.51</v>
      </c>
      <c r="F38" s="43">
        <v>1500</v>
      </c>
      <c r="G38" s="44">
        <f t="shared" si="0"/>
        <v>2848.51</v>
      </c>
    </row>
    <row r="39" spans="1:7" ht="27" customHeight="1">
      <c r="A39" s="12" t="s">
        <v>144</v>
      </c>
      <c r="B39" s="13">
        <v>133</v>
      </c>
      <c r="C39" s="12" t="s">
        <v>145</v>
      </c>
      <c r="D39" s="12" t="s">
        <v>146</v>
      </c>
      <c r="E39" s="43">
        <v>916.71</v>
      </c>
      <c r="F39" s="43">
        <v>1500</v>
      </c>
      <c r="G39" s="44">
        <f t="shared" si="0"/>
        <v>2416.71</v>
      </c>
    </row>
    <row r="40" spans="1:7" ht="27" customHeight="1">
      <c r="A40" s="12" t="s">
        <v>149</v>
      </c>
      <c r="B40" s="13">
        <v>43</v>
      </c>
      <c r="C40" s="12" t="s">
        <v>26</v>
      </c>
      <c r="D40" s="12" t="s">
        <v>56</v>
      </c>
      <c r="E40" s="43">
        <f>916.71+137.09</f>
        <v>1053.8</v>
      </c>
      <c r="F40" s="43">
        <v>1500</v>
      </c>
      <c r="G40" s="44">
        <f t="shared" si="0"/>
        <v>2553.8000000000002</v>
      </c>
    </row>
    <row r="41" spans="1:7" ht="27" customHeight="1">
      <c r="A41" s="12" t="s">
        <v>151</v>
      </c>
      <c r="B41" s="13">
        <v>73</v>
      </c>
      <c r="C41" s="12" t="s">
        <v>26</v>
      </c>
      <c r="D41" s="12" t="s">
        <v>22</v>
      </c>
      <c r="E41" s="43">
        <f>583.18+150</f>
        <v>733.18</v>
      </c>
      <c r="F41" s="43">
        <v>1500</v>
      </c>
      <c r="G41" s="44">
        <f t="shared" si="0"/>
        <v>2233.1799999999998</v>
      </c>
    </row>
    <row r="42" spans="1:7" ht="15.75" thickBot="1"/>
    <row r="43" spans="1:7" ht="39" customHeight="1" thickBot="1">
      <c r="A43" s="259" t="s">
        <v>174</v>
      </c>
      <c r="B43" s="260"/>
      <c r="C43" s="260"/>
      <c r="D43" s="260"/>
      <c r="E43" s="260"/>
      <c r="F43" s="261"/>
      <c r="G43" s="48"/>
    </row>
    <row r="44" spans="1:7" ht="15.75" customHeight="1">
      <c r="A44" s="251" t="s">
        <v>3</v>
      </c>
      <c r="B44" s="251" t="s">
        <v>4</v>
      </c>
      <c r="C44" s="251" t="s">
        <v>5</v>
      </c>
      <c r="D44" s="262" t="s">
        <v>177</v>
      </c>
      <c r="E44" s="255" t="s">
        <v>178</v>
      </c>
      <c r="F44" s="257" t="s">
        <v>179</v>
      </c>
    </row>
    <row r="45" spans="1:7" ht="28.5" customHeight="1">
      <c r="A45" s="252"/>
      <c r="B45" s="252"/>
      <c r="C45" s="252"/>
      <c r="D45" s="257"/>
      <c r="E45" s="263"/>
      <c r="F45" s="258"/>
    </row>
    <row r="46" spans="1:7" ht="27" customHeight="1">
      <c r="A46" s="12" t="s">
        <v>226</v>
      </c>
      <c r="B46" s="13">
        <v>147</v>
      </c>
      <c r="C46" s="12" t="s">
        <v>265</v>
      </c>
      <c r="D46" s="49">
        <v>0</v>
      </c>
      <c r="E46" s="49">
        <v>1500</v>
      </c>
      <c r="F46" s="50">
        <f>SUM(D46+E46)</f>
        <v>1500</v>
      </c>
    </row>
    <row r="47" spans="1:7" ht="27" customHeight="1">
      <c r="A47" s="12" t="s">
        <v>255</v>
      </c>
      <c r="B47" s="13">
        <v>148</v>
      </c>
      <c r="C47" s="12" t="s">
        <v>162</v>
      </c>
      <c r="D47" s="49">
        <v>0</v>
      </c>
      <c r="E47" s="49">
        <v>1022.7</v>
      </c>
      <c r="F47" s="50">
        <f>SUM(D47+E47)</f>
        <v>1022.7</v>
      </c>
    </row>
  </sheetData>
  <mergeCells count="16">
    <mergeCell ref="A43:F43"/>
    <mergeCell ref="A44:A45"/>
    <mergeCell ref="B44:B45"/>
    <mergeCell ref="C44:C45"/>
    <mergeCell ref="D44:D45"/>
    <mergeCell ref="E44:E45"/>
    <mergeCell ref="F44:F45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43" workbookViewId="0">
      <selection activeCell="A49" sqref="A49:XFD49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301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3" t="s">
        <v>6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4"/>
      <c r="E4" s="256"/>
      <c r="F4" s="256"/>
      <c r="G4" s="258"/>
    </row>
    <row r="5" spans="1:7" ht="28.5" customHeight="1">
      <c r="A5" s="82" t="s">
        <v>230</v>
      </c>
      <c r="B5" s="82">
        <v>149</v>
      </c>
      <c r="C5" s="91" t="s">
        <v>43</v>
      </c>
      <c r="D5" s="92" t="s">
        <v>44</v>
      </c>
      <c r="E5" s="83">
        <v>0</v>
      </c>
      <c r="F5" s="83">
        <v>1500</v>
      </c>
      <c r="G5" s="84">
        <f>SUM(E5:F5)</f>
        <v>1500</v>
      </c>
    </row>
    <row r="6" spans="1:7" ht="28.5" customHeight="1">
      <c r="A6" s="82" t="s">
        <v>277</v>
      </c>
      <c r="B6" s="82">
        <v>159</v>
      </c>
      <c r="C6" s="91" t="s">
        <v>43</v>
      </c>
      <c r="D6" s="92" t="s">
        <v>131</v>
      </c>
      <c r="E6" s="83">
        <v>0</v>
      </c>
      <c r="F6" s="83">
        <v>954.52</v>
      </c>
      <c r="G6" s="84">
        <f>SUM(E6:F6)</f>
        <v>954.52</v>
      </c>
    </row>
    <row r="7" spans="1:7" ht="27" customHeight="1">
      <c r="A7" s="12" t="s">
        <v>25</v>
      </c>
      <c r="B7" s="13">
        <v>102</v>
      </c>
      <c r="C7" s="12" t="s">
        <v>26</v>
      </c>
      <c r="D7" s="12" t="s">
        <v>27</v>
      </c>
      <c r="E7" s="43">
        <v>0</v>
      </c>
      <c r="F7" s="43">
        <v>1500</v>
      </c>
      <c r="G7" s="44">
        <f t="shared" ref="G7:G42" si="0">E7+F7</f>
        <v>1500</v>
      </c>
    </row>
    <row r="8" spans="1:7" ht="27" customHeight="1">
      <c r="A8" s="12" t="s">
        <v>30</v>
      </c>
      <c r="B8" s="13">
        <v>91</v>
      </c>
      <c r="C8" s="12" t="s">
        <v>21</v>
      </c>
      <c r="D8" s="12" t="s">
        <v>31</v>
      </c>
      <c r="E8" s="43">
        <v>0</v>
      </c>
      <c r="F8" s="43">
        <v>1500</v>
      </c>
      <c r="G8" s="44">
        <f t="shared" si="0"/>
        <v>1500</v>
      </c>
    </row>
    <row r="9" spans="1:7" ht="27" customHeight="1">
      <c r="A9" s="12" t="s">
        <v>34</v>
      </c>
      <c r="B9" s="13">
        <v>33</v>
      </c>
      <c r="C9" s="12" t="s">
        <v>21</v>
      </c>
      <c r="D9" s="12" t="s">
        <v>22</v>
      </c>
      <c r="E9" s="43">
        <v>0</v>
      </c>
      <c r="F9" s="43">
        <v>1500</v>
      </c>
      <c r="G9" s="44">
        <f t="shared" si="0"/>
        <v>1500</v>
      </c>
    </row>
    <row r="10" spans="1:7" ht="27" customHeight="1">
      <c r="A10" s="12" t="s">
        <v>37</v>
      </c>
      <c r="B10" s="13">
        <v>83</v>
      </c>
      <c r="C10" s="12" t="s">
        <v>38</v>
      </c>
      <c r="D10" s="12" t="s">
        <v>39</v>
      </c>
      <c r="E10" s="43">
        <v>0</v>
      </c>
      <c r="F10" s="43">
        <v>1500</v>
      </c>
      <c r="G10" s="44">
        <f t="shared" si="0"/>
        <v>1500</v>
      </c>
    </row>
    <row r="11" spans="1:7" ht="27" customHeight="1">
      <c r="A11" s="12" t="s">
        <v>280</v>
      </c>
      <c r="B11" s="13">
        <v>162</v>
      </c>
      <c r="C11" s="12" t="s">
        <v>124</v>
      </c>
      <c r="D11" s="12" t="s">
        <v>124</v>
      </c>
      <c r="E11" s="43">
        <v>0</v>
      </c>
      <c r="F11" s="43">
        <v>750</v>
      </c>
      <c r="G11" s="44">
        <f t="shared" si="0"/>
        <v>750</v>
      </c>
    </row>
    <row r="12" spans="1:7" ht="27" customHeight="1">
      <c r="A12" s="12" t="s">
        <v>46</v>
      </c>
      <c r="B12" s="13">
        <v>28</v>
      </c>
      <c r="C12" s="12" t="s">
        <v>21</v>
      </c>
      <c r="D12" s="12" t="s">
        <v>47</v>
      </c>
      <c r="E12" s="43">
        <v>1500</v>
      </c>
      <c r="F12" s="43">
        <v>1500</v>
      </c>
      <c r="G12" s="44">
        <f t="shared" si="0"/>
        <v>3000</v>
      </c>
    </row>
    <row r="13" spans="1:7" ht="27" customHeight="1">
      <c r="A13" s="12" t="s">
        <v>50</v>
      </c>
      <c r="B13" s="13">
        <v>134</v>
      </c>
      <c r="C13" s="12" t="s">
        <v>302</v>
      </c>
      <c r="D13" s="12" t="s">
        <v>52</v>
      </c>
      <c r="E13" s="43">
        <f>1209.44+147.46</f>
        <v>1356.9</v>
      </c>
      <c r="F13" s="43">
        <v>1500</v>
      </c>
      <c r="G13" s="44">
        <f t="shared" si="0"/>
        <v>2856.9</v>
      </c>
    </row>
    <row r="14" spans="1:7" ht="27" customHeight="1">
      <c r="A14" s="12" t="s">
        <v>283</v>
      </c>
      <c r="B14" s="13">
        <v>161</v>
      </c>
      <c r="C14" s="12" t="s">
        <v>71</v>
      </c>
      <c r="D14" s="12" t="s">
        <v>108</v>
      </c>
      <c r="E14" s="43">
        <v>0</v>
      </c>
      <c r="F14" s="43">
        <v>818.18</v>
      </c>
      <c r="G14" s="44">
        <f t="shared" si="0"/>
        <v>818.18</v>
      </c>
    </row>
    <row r="15" spans="1:7" ht="27" customHeight="1">
      <c r="A15" s="12" t="s">
        <v>285</v>
      </c>
      <c r="B15" s="13">
        <v>164</v>
      </c>
      <c r="C15" s="12" t="s">
        <v>286</v>
      </c>
      <c r="D15" s="12" t="s">
        <v>287</v>
      </c>
      <c r="E15" s="43">
        <v>0</v>
      </c>
      <c r="F15" s="43">
        <v>750</v>
      </c>
      <c r="G15" s="44">
        <f t="shared" si="0"/>
        <v>750</v>
      </c>
    </row>
    <row r="16" spans="1:7" ht="26.25" customHeight="1">
      <c r="A16" s="12" t="s">
        <v>55</v>
      </c>
      <c r="B16" s="13">
        <v>87</v>
      </c>
      <c r="C16" s="12" t="s">
        <v>21</v>
      </c>
      <c r="D16" s="12" t="s">
        <v>56</v>
      </c>
      <c r="E16" s="43">
        <f>920.62+150</f>
        <v>1070.6199999999999</v>
      </c>
      <c r="F16" s="43">
        <v>1500</v>
      </c>
      <c r="G16" s="44">
        <f t="shared" si="0"/>
        <v>2570.62</v>
      </c>
    </row>
    <row r="17" spans="1:7" ht="27" customHeight="1">
      <c r="A17" s="12" t="s">
        <v>59</v>
      </c>
      <c r="B17" s="13">
        <v>110</v>
      </c>
      <c r="C17" s="12" t="s">
        <v>288</v>
      </c>
      <c r="D17" s="12" t="s">
        <v>52</v>
      </c>
      <c r="E17" s="43">
        <f>1350+79.16</f>
        <v>1429.16</v>
      </c>
      <c r="F17" s="43">
        <v>1500</v>
      </c>
      <c r="G17" s="44">
        <f t="shared" si="0"/>
        <v>2929.16</v>
      </c>
    </row>
    <row r="18" spans="1:7" ht="27" customHeight="1">
      <c r="A18" s="12" t="s">
        <v>232</v>
      </c>
      <c r="B18" s="13">
        <v>153</v>
      </c>
      <c r="C18" s="12" t="s">
        <v>43</v>
      </c>
      <c r="D18" s="12" t="s">
        <v>234</v>
      </c>
      <c r="E18" s="43">
        <v>0</v>
      </c>
      <c r="F18" s="43">
        <v>1500</v>
      </c>
      <c r="G18" s="44">
        <f t="shared" si="0"/>
        <v>1500</v>
      </c>
    </row>
    <row r="19" spans="1:7" ht="27" customHeight="1">
      <c r="A19" s="12" t="s">
        <v>236</v>
      </c>
      <c r="B19" s="13">
        <v>150</v>
      </c>
      <c r="C19" s="12" t="s">
        <v>43</v>
      </c>
      <c r="D19" s="12" t="s">
        <v>234</v>
      </c>
      <c r="E19" s="43">
        <v>0</v>
      </c>
      <c r="F19" s="43">
        <v>1500</v>
      </c>
      <c r="G19" s="44">
        <f t="shared" si="0"/>
        <v>1500</v>
      </c>
    </row>
    <row r="20" spans="1:7" ht="26.25" customHeight="1">
      <c r="A20" s="12" t="s">
        <v>70</v>
      </c>
      <c r="B20" s="13">
        <v>101</v>
      </c>
      <c r="C20" s="12" t="s">
        <v>71</v>
      </c>
      <c r="D20" s="12" t="s">
        <v>72</v>
      </c>
      <c r="E20" s="43">
        <v>1350</v>
      </c>
      <c r="F20" s="43">
        <v>1500</v>
      </c>
      <c r="G20" s="44">
        <f t="shared" si="0"/>
        <v>2850</v>
      </c>
    </row>
    <row r="21" spans="1:7" ht="26.25" customHeight="1">
      <c r="A21" s="12" t="s">
        <v>239</v>
      </c>
      <c r="B21" s="13">
        <v>152</v>
      </c>
      <c r="C21" s="12" t="s">
        <v>71</v>
      </c>
      <c r="D21" s="12" t="s">
        <v>121</v>
      </c>
      <c r="E21" s="43">
        <v>0</v>
      </c>
      <c r="F21" s="43">
        <v>1500</v>
      </c>
      <c r="G21" s="44">
        <f t="shared" si="0"/>
        <v>1500</v>
      </c>
    </row>
    <row r="22" spans="1:7" ht="26.25" customHeight="1">
      <c r="A22" s="12" t="s">
        <v>241</v>
      </c>
      <c r="B22" s="13">
        <v>154</v>
      </c>
      <c r="C22" s="12" t="s">
        <v>242</v>
      </c>
      <c r="D22" s="12" t="s">
        <v>243</v>
      </c>
      <c r="E22" s="43">
        <v>0</v>
      </c>
      <c r="F22" s="43">
        <v>1500</v>
      </c>
      <c r="G22" s="44">
        <f t="shared" si="0"/>
        <v>1500</v>
      </c>
    </row>
    <row r="23" spans="1:7" ht="26.25" customHeight="1">
      <c r="A23" s="12" t="s">
        <v>290</v>
      </c>
      <c r="B23" s="13">
        <v>165</v>
      </c>
      <c r="C23" s="12" t="s">
        <v>43</v>
      </c>
      <c r="D23" s="12" t="s">
        <v>243</v>
      </c>
      <c r="E23" s="43">
        <v>0</v>
      </c>
      <c r="F23" s="43">
        <v>750</v>
      </c>
      <c r="G23" s="44">
        <f t="shared" si="0"/>
        <v>750</v>
      </c>
    </row>
    <row r="24" spans="1:7" ht="27" customHeight="1">
      <c r="A24" s="12" t="s">
        <v>79</v>
      </c>
      <c r="B24" s="13">
        <v>50</v>
      </c>
      <c r="C24" s="12" t="s">
        <v>26</v>
      </c>
      <c r="D24" s="18" t="s">
        <v>31</v>
      </c>
      <c r="E24" s="43">
        <f>1350+37.23</f>
        <v>1387.23</v>
      </c>
      <c r="F24" s="43">
        <v>1500</v>
      </c>
      <c r="G24" s="44">
        <f t="shared" si="0"/>
        <v>2887.23</v>
      </c>
    </row>
    <row r="25" spans="1:7" ht="27" customHeight="1">
      <c r="A25" s="12" t="s">
        <v>245</v>
      </c>
      <c r="B25" s="13">
        <v>151</v>
      </c>
      <c r="C25" s="12" t="s">
        <v>71</v>
      </c>
      <c r="D25" s="18" t="s">
        <v>267</v>
      </c>
      <c r="E25" s="43">
        <v>0</v>
      </c>
      <c r="F25" s="43">
        <v>1500</v>
      </c>
      <c r="G25" s="44">
        <f t="shared" si="0"/>
        <v>1500</v>
      </c>
    </row>
    <row r="26" spans="1:7" ht="27" customHeight="1">
      <c r="A26" s="12" t="s">
        <v>82</v>
      </c>
      <c r="B26" s="13">
        <v>27</v>
      </c>
      <c r="C26" s="12" t="s">
        <v>26</v>
      </c>
      <c r="D26" s="12" t="s">
        <v>31</v>
      </c>
      <c r="E26" s="43">
        <v>1350</v>
      </c>
      <c r="F26" s="43">
        <v>1500</v>
      </c>
      <c r="G26" s="44">
        <f t="shared" si="0"/>
        <v>2850</v>
      </c>
    </row>
    <row r="27" spans="1:7" ht="27" customHeight="1">
      <c r="A27" s="12" t="s">
        <v>84</v>
      </c>
      <c r="B27" s="13">
        <v>65</v>
      </c>
      <c r="C27" s="12" t="s">
        <v>43</v>
      </c>
      <c r="D27" s="12" t="s">
        <v>243</v>
      </c>
      <c r="E27" s="43">
        <v>1341.86</v>
      </c>
      <c r="F27" s="43">
        <v>1500</v>
      </c>
      <c r="G27" s="44">
        <f t="shared" si="0"/>
        <v>2841.8599999999997</v>
      </c>
    </row>
    <row r="28" spans="1:7" ht="27" customHeight="1">
      <c r="A28" s="12" t="s">
        <v>93</v>
      </c>
      <c r="B28" s="13">
        <v>135</v>
      </c>
      <c r="C28" s="45" t="s">
        <v>181</v>
      </c>
      <c r="D28" s="12" t="s">
        <v>31</v>
      </c>
      <c r="E28" s="43">
        <v>1159.52</v>
      </c>
      <c r="F28" s="43">
        <v>1500</v>
      </c>
      <c r="G28" s="44">
        <f t="shared" si="0"/>
        <v>2659.52</v>
      </c>
    </row>
    <row r="29" spans="1:7" ht="27" customHeight="1">
      <c r="A29" s="12" t="s">
        <v>98</v>
      </c>
      <c r="B29" s="13">
        <v>120</v>
      </c>
      <c r="C29" s="12" t="s">
        <v>26</v>
      </c>
      <c r="D29" s="12" t="s">
        <v>99</v>
      </c>
      <c r="E29" s="43">
        <f>668.04+39.45</f>
        <v>707.49</v>
      </c>
      <c r="F29" s="43">
        <v>1500</v>
      </c>
      <c r="G29" s="44">
        <f t="shared" si="0"/>
        <v>2207.4899999999998</v>
      </c>
    </row>
    <row r="30" spans="1:7" ht="27" customHeight="1">
      <c r="A30" s="12" t="s">
        <v>102</v>
      </c>
      <c r="B30" s="13">
        <v>49</v>
      </c>
      <c r="C30" s="12" t="s">
        <v>26</v>
      </c>
      <c r="D30" s="12" t="s">
        <v>31</v>
      </c>
      <c r="E30" s="43">
        <v>0</v>
      </c>
      <c r="F30" s="43">
        <v>1500</v>
      </c>
      <c r="G30" s="44">
        <f t="shared" si="0"/>
        <v>1500</v>
      </c>
    </row>
    <row r="31" spans="1:7" ht="27" customHeight="1">
      <c r="A31" s="12" t="s">
        <v>248</v>
      </c>
      <c r="B31" s="13">
        <v>156</v>
      </c>
      <c r="C31" s="12" t="s">
        <v>71</v>
      </c>
      <c r="D31" s="12" t="s">
        <v>86</v>
      </c>
      <c r="E31" s="43">
        <v>0</v>
      </c>
      <c r="F31" s="43">
        <v>1500</v>
      </c>
      <c r="G31" s="44">
        <f t="shared" si="0"/>
        <v>1500</v>
      </c>
    </row>
    <row r="32" spans="1:7" ht="27" customHeight="1">
      <c r="A32" s="12" t="s">
        <v>104</v>
      </c>
      <c r="B32" s="13">
        <v>142</v>
      </c>
      <c r="C32" s="12" t="s">
        <v>105</v>
      </c>
      <c r="D32" s="12" t="s">
        <v>56</v>
      </c>
      <c r="E32" s="43">
        <v>0</v>
      </c>
      <c r="F32" s="43">
        <v>1500</v>
      </c>
      <c r="G32" s="44">
        <f t="shared" si="0"/>
        <v>1500</v>
      </c>
    </row>
    <row r="33" spans="1:7" ht="27" customHeight="1">
      <c r="A33" s="12" t="s">
        <v>292</v>
      </c>
      <c r="B33" s="13">
        <v>163</v>
      </c>
      <c r="C33" s="12" t="s">
        <v>43</v>
      </c>
      <c r="D33" s="12" t="s">
        <v>243</v>
      </c>
      <c r="E33" s="43">
        <v>0</v>
      </c>
      <c r="F33" s="43">
        <v>750</v>
      </c>
      <c r="G33" s="44">
        <f t="shared" si="0"/>
        <v>750</v>
      </c>
    </row>
    <row r="34" spans="1:7" ht="27" customHeight="1">
      <c r="A34" s="12" t="s">
        <v>294</v>
      </c>
      <c r="B34" s="13">
        <v>158</v>
      </c>
      <c r="C34" s="12" t="s">
        <v>180</v>
      </c>
      <c r="D34" s="12" t="s">
        <v>15</v>
      </c>
      <c r="E34" s="43">
        <v>0</v>
      </c>
      <c r="F34" s="43">
        <v>954.52</v>
      </c>
      <c r="G34" s="44">
        <f t="shared" si="0"/>
        <v>954.52</v>
      </c>
    </row>
    <row r="35" spans="1:7" ht="27" customHeight="1">
      <c r="A35" s="12" t="s">
        <v>126</v>
      </c>
      <c r="B35" s="13">
        <v>36</v>
      </c>
      <c r="C35" s="12" t="s">
        <v>26</v>
      </c>
      <c r="D35" s="12" t="s">
        <v>31</v>
      </c>
      <c r="E35" s="43">
        <f>417.28+132.68</f>
        <v>549.96</v>
      </c>
      <c r="F35" s="43">
        <v>1500</v>
      </c>
      <c r="G35" s="44">
        <f t="shared" si="0"/>
        <v>2049.96</v>
      </c>
    </row>
    <row r="36" spans="1:7" ht="27" customHeight="1">
      <c r="A36" s="12" t="s">
        <v>268</v>
      </c>
      <c r="B36" s="13">
        <v>157</v>
      </c>
      <c r="C36" s="12" t="s">
        <v>233</v>
      </c>
      <c r="D36" s="12" t="s">
        <v>234</v>
      </c>
      <c r="E36" s="43">
        <v>25</v>
      </c>
      <c r="F36" s="43">
        <v>1500</v>
      </c>
      <c r="G36" s="44">
        <f t="shared" si="0"/>
        <v>1525</v>
      </c>
    </row>
    <row r="37" spans="1:7" ht="27" customHeight="1">
      <c r="A37" s="12" t="s">
        <v>128</v>
      </c>
      <c r="B37" s="13">
        <v>42</v>
      </c>
      <c r="C37" s="12" t="s">
        <v>26</v>
      </c>
      <c r="D37" s="18" t="s">
        <v>31</v>
      </c>
      <c r="E37" s="43">
        <v>1350</v>
      </c>
      <c r="F37" s="43">
        <v>1500</v>
      </c>
      <c r="G37" s="44">
        <f t="shared" si="0"/>
        <v>2850</v>
      </c>
    </row>
    <row r="38" spans="1:7" ht="27" customHeight="1">
      <c r="A38" s="12" t="s">
        <v>252</v>
      </c>
      <c r="B38" s="13">
        <v>155</v>
      </c>
      <c r="C38" s="12" t="s">
        <v>242</v>
      </c>
      <c r="D38" s="12" t="s">
        <v>253</v>
      </c>
      <c r="E38" s="43">
        <v>0</v>
      </c>
      <c r="F38" s="43">
        <v>1500</v>
      </c>
      <c r="G38" s="44">
        <f t="shared" si="0"/>
        <v>1500</v>
      </c>
    </row>
    <row r="39" spans="1:7" ht="26.25" customHeight="1">
      <c r="A39" s="12" t="s">
        <v>133</v>
      </c>
      <c r="B39" s="13">
        <v>136</v>
      </c>
      <c r="C39" s="12" t="s">
        <v>134</v>
      </c>
      <c r="D39" s="12" t="s">
        <v>135</v>
      </c>
      <c r="E39" s="43">
        <v>1228.68</v>
      </c>
      <c r="F39" s="43">
        <v>1500</v>
      </c>
      <c r="G39" s="44">
        <f t="shared" si="0"/>
        <v>2728.6800000000003</v>
      </c>
    </row>
    <row r="40" spans="1:7" ht="27" customHeight="1">
      <c r="A40" s="12" t="s">
        <v>144</v>
      </c>
      <c r="B40" s="13">
        <v>133</v>
      </c>
      <c r="C40" s="12" t="s">
        <v>145</v>
      </c>
      <c r="D40" s="12" t="s">
        <v>146</v>
      </c>
      <c r="E40" s="43">
        <v>916.71</v>
      </c>
      <c r="F40" s="43">
        <v>1500</v>
      </c>
      <c r="G40" s="44">
        <f t="shared" si="0"/>
        <v>2416.71</v>
      </c>
    </row>
    <row r="41" spans="1:7" ht="27" customHeight="1">
      <c r="A41" s="12" t="s">
        <v>149</v>
      </c>
      <c r="B41" s="13">
        <v>43</v>
      </c>
      <c r="C41" s="12" t="s">
        <v>26</v>
      </c>
      <c r="D41" s="12" t="s">
        <v>56</v>
      </c>
      <c r="E41" s="43">
        <f>916.71+145.97</f>
        <v>1062.68</v>
      </c>
      <c r="F41" s="43">
        <v>1500</v>
      </c>
      <c r="G41" s="44">
        <f t="shared" si="0"/>
        <v>2562.6800000000003</v>
      </c>
    </row>
    <row r="42" spans="1:7" ht="27" customHeight="1">
      <c r="A42" s="12" t="s">
        <v>151</v>
      </c>
      <c r="B42" s="13">
        <v>73</v>
      </c>
      <c r="C42" s="12" t="s">
        <v>26</v>
      </c>
      <c r="D42" s="12" t="s">
        <v>22</v>
      </c>
      <c r="E42" s="43">
        <v>583.17999999999995</v>
      </c>
      <c r="F42" s="43">
        <v>1500</v>
      </c>
      <c r="G42" s="44">
        <f t="shared" si="0"/>
        <v>2083.1799999999998</v>
      </c>
    </row>
    <row r="43" spans="1:7" ht="15.75" thickBot="1"/>
    <row r="44" spans="1:7" ht="39" customHeight="1" thickBot="1">
      <c r="A44" s="259" t="s">
        <v>174</v>
      </c>
      <c r="B44" s="260"/>
      <c r="C44" s="260"/>
      <c r="D44" s="260"/>
      <c r="E44" s="260"/>
      <c r="F44" s="261"/>
      <c r="G44" s="48"/>
    </row>
    <row r="45" spans="1:7" ht="15.75" customHeight="1">
      <c r="A45" s="251" t="s">
        <v>3</v>
      </c>
      <c r="B45" s="251" t="s">
        <v>4</v>
      </c>
      <c r="C45" s="251" t="s">
        <v>5</v>
      </c>
      <c r="D45" s="262" t="s">
        <v>177</v>
      </c>
      <c r="E45" s="255" t="s">
        <v>178</v>
      </c>
      <c r="F45" s="257" t="s">
        <v>179</v>
      </c>
    </row>
    <row r="46" spans="1:7" ht="28.5" customHeight="1">
      <c r="A46" s="252"/>
      <c r="B46" s="252"/>
      <c r="C46" s="252"/>
      <c r="D46" s="257"/>
      <c r="E46" s="263"/>
      <c r="F46" s="258"/>
    </row>
    <row r="47" spans="1:7" ht="28.5" customHeight="1">
      <c r="A47" s="82" t="s">
        <v>298</v>
      </c>
      <c r="B47" s="82">
        <v>160</v>
      </c>
      <c r="C47" s="12" t="s">
        <v>156</v>
      </c>
      <c r="D47" s="49">
        <v>0</v>
      </c>
      <c r="E47" s="49">
        <v>1090.9100000000001</v>
      </c>
      <c r="F47" s="101">
        <f>D47+E47</f>
        <v>1090.9100000000001</v>
      </c>
    </row>
    <row r="48" spans="1:7" ht="27" customHeight="1">
      <c r="A48" s="12" t="s">
        <v>226</v>
      </c>
      <c r="B48" s="13">
        <v>147</v>
      </c>
      <c r="C48" s="12" t="s">
        <v>265</v>
      </c>
      <c r="D48" s="49">
        <v>0</v>
      </c>
      <c r="E48" s="49">
        <v>1500</v>
      </c>
      <c r="F48" s="50">
        <f>SUM(D48+E48)</f>
        <v>1500</v>
      </c>
    </row>
    <row r="49" spans="1:6" ht="27" customHeight="1">
      <c r="A49" s="12" t="s">
        <v>255</v>
      </c>
      <c r="B49" s="13">
        <v>148</v>
      </c>
      <c r="C49" s="12" t="s">
        <v>162</v>
      </c>
      <c r="D49" s="49">
        <v>0</v>
      </c>
      <c r="E49" s="49">
        <v>1500</v>
      </c>
      <c r="F49" s="50">
        <f>D49+E49</f>
        <v>1500</v>
      </c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44:F44"/>
    <mergeCell ref="A45:A46"/>
    <mergeCell ref="B45:B46"/>
    <mergeCell ref="C45:C46"/>
    <mergeCell ref="D45:D46"/>
    <mergeCell ref="E45:E46"/>
    <mergeCell ref="F45:F46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31" workbookViewId="0">
      <selection activeCell="C34" sqref="C34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323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3" t="s">
        <v>6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4"/>
      <c r="E4" s="256"/>
      <c r="F4" s="256"/>
      <c r="G4" s="258"/>
    </row>
    <row r="5" spans="1:7" ht="28.5" customHeight="1">
      <c r="A5" s="102" t="s">
        <v>230</v>
      </c>
      <c r="B5" s="102">
        <v>149</v>
      </c>
      <c r="C5" s="91" t="s">
        <v>43</v>
      </c>
      <c r="D5" s="92" t="s">
        <v>44</v>
      </c>
      <c r="E5" s="103">
        <v>1341</v>
      </c>
      <c r="F5" s="103">
        <v>1500</v>
      </c>
      <c r="G5" s="104">
        <f>SUM(E5:F5)</f>
        <v>2841</v>
      </c>
    </row>
    <row r="6" spans="1:7" ht="28.5" customHeight="1">
      <c r="A6" s="102" t="s">
        <v>277</v>
      </c>
      <c r="B6" s="102">
        <v>159</v>
      </c>
      <c r="C6" s="91" t="s">
        <v>43</v>
      </c>
      <c r="D6" s="92" t="s">
        <v>131</v>
      </c>
      <c r="E6" s="103">
        <f>1350+138.5</f>
        <v>1488.5</v>
      </c>
      <c r="F6" s="103">
        <v>1500</v>
      </c>
      <c r="G6" s="104">
        <f>SUM(E6:F6)</f>
        <v>2988.5</v>
      </c>
    </row>
    <row r="7" spans="1:7" ht="27" customHeight="1">
      <c r="A7" s="12" t="s">
        <v>25</v>
      </c>
      <c r="B7" s="13">
        <v>102</v>
      </c>
      <c r="C7" s="12" t="s">
        <v>26</v>
      </c>
      <c r="D7" s="12" t="s">
        <v>27</v>
      </c>
      <c r="E7" s="43">
        <v>0</v>
      </c>
      <c r="F7" s="103">
        <v>1500</v>
      </c>
      <c r="G7" s="44">
        <f t="shared" ref="G7:G44" si="0">E7+F7</f>
        <v>1500</v>
      </c>
    </row>
    <row r="8" spans="1:7" ht="27" customHeight="1">
      <c r="A8" s="12" t="s">
        <v>30</v>
      </c>
      <c r="B8" s="13">
        <v>91</v>
      </c>
      <c r="C8" s="12" t="s">
        <v>21</v>
      </c>
      <c r="D8" s="12" t="s">
        <v>31</v>
      </c>
      <c r="E8" s="43">
        <v>0</v>
      </c>
      <c r="F8" s="43">
        <v>1500</v>
      </c>
      <c r="G8" s="44">
        <f t="shared" si="0"/>
        <v>1500</v>
      </c>
    </row>
    <row r="9" spans="1:7" ht="27" customHeight="1">
      <c r="A9" s="12" t="s">
        <v>34</v>
      </c>
      <c r="B9" s="13">
        <v>33</v>
      </c>
      <c r="C9" s="12" t="s">
        <v>21</v>
      </c>
      <c r="D9" s="12" t="s">
        <v>22</v>
      </c>
      <c r="E9" s="43">
        <v>0</v>
      </c>
      <c r="F9" s="43">
        <v>1500</v>
      </c>
      <c r="G9" s="44">
        <f t="shared" si="0"/>
        <v>1500</v>
      </c>
    </row>
    <row r="10" spans="1:7" ht="27" customHeight="1">
      <c r="A10" s="12" t="s">
        <v>37</v>
      </c>
      <c r="B10" s="13">
        <v>83</v>
      </c>
      <c r="C10" s="12" t="s">
        <v>38</v>
      </c>
      <c r="D10" s="12" t="s">
        <v>39</v>
      </c>
      <c r="E10" s="43">
        <v>0</v>
      </c>
      <c r="F10" s="43">
        <v>477.27</v>
      </c>
      <c r="G10" s="44">
        <f t="shared" si="0"/>
        <v>477.27</v>
      </c>
    </row>
    <row r="11" spans="1:7" ht="27" customHeight="1">
      <c r="A11" s="12" t="s">
        <v>280</v>
      </c>
      <c r="B11" s="13">
        <v>162</v>
      </c>
      <c r="C11" s="12" t="s">
        <v>124</v>
      </c>
      <c r="D11" s="12" t="s">
        <v>124</v>
      </c>
      <c r="E11" s="43">
        <v>0</v>
      </c>
      <c r="F11" s="43">
        <v>1500</v>
      </c>
      <c r="G11" s="44">
        <f t="shared" si="0"/>
        <v>1500</v>
      </c>
    </row>
    <row r="12" spans="1:7" ht="27" customHeight="1">
      <c r="A12" s="12" t="s">
        <v>46</v>
      </c>
      <c r="B12" s="13">
        <v>28</v>
      </c>
      <c r="C12" s="12" t="s">
        <v>21</v>
      </c>
      <c r="D12" s="12" t="s">
        <v>47</v>
      </c>
      <c r="E12" s="43">
        <v>1500</v>
      </c>
      <c r="F12" s="43">
        <v>1500</v>
      </c>
      <c r="G12" s="44">
        <f t="shared" si="0"/>
        <v>3000</v>
      </c>
    </row>
    <row r="13" spans="1:7" ht="27" customHeight="1">
      <c r="A13" s="12" t="s">
        <v>50</v>
      </c>
      <c r="B13" s="13">
        <v>134</v>
      </c>
      <c r="C13" s="12" t="s">
        <v>302</v>
      </c>
      <c r="D13" s="12" t="s">
        <v>52</v>
      </c>
      <c r="E13" s="43">
        <f>1209.44+147.46</f>
        <v>1356.9</v>
      </c>
      <c r="F13" s="43">
        <v>1500</v>
      </c>
      <c r="G13" s="44">
        <f t="shared" si="0"/>
        <v>2856.9</v>
      </c>
    </row>
    <row r="14" spans="1:7" ht="27" customHeight="1">
      <c r="A14" s="12" t="s">
        <v>283</v>
      </c>
      <c r="B14" s="13">
        <v>161</v>
      </c>
      <c r="C14" s="12" t="s">
        <v>71</v>
      </c>
      <c r="D14" s="12" t="s">
        <v>108</v>
      </c>
      <c r="E14" s="43">
        <v>0</v>
      </c>
      <c r="F14" s="43">
        <v>1500</v>
      </c>
      <c r="G14" s="44">
        <f t="shared" si="0"/>
        <v>1500</v>
      </c>
    </row>
    <row r="15" spans="1:7" ht="27" customHeight="1">
      <c r="A15" s="12" t="s">
        <v>285</v>
      </c>
      <c r="B15" s="13">
        <v>164</v>
      </c>
      <c r="C15" s="12" t="s">
        <v>286</v>
      </c>
      <c r="D15" s="12" t="s">
        <v>287</v>
      </c>
      <c r="E15" s="43">
        <v>0</v>
      </c>
      <c r="F15" s="43">
        <v>1500</v>
      </c>
      <c r="G15" s="44">
        <f t="shared" si="0"/>
        <v>1500</v>
      </c>
    </row>
    <row r="16" spans="1:7" ht="26.25" customHeight="1">
      <c r="A16" s="12" t="s">
        <v>55</v>
      </c>
      <c r="B16" s="13">
        <v>87</v>
      </c>
      <c r="C16" s="12" t="s">
        <v>21</v>
      </c>
      <c r="D16" s="12" t="s">
        <v>56</v>
      </c>
      <c r="E16" s="43">
        <f>920.62+150</f>
        <v>1070.6199999999999</v>
      </c>
      <c r="F16" s="43">
        <v>1500</v>
      </c>
      <c r="G16" s="44">
        <f t="shared" si="0"/>
        <v>2570.62</v>
      </c>
    </row>
    <row r="17" spans="1:7" ht="27" customHeight="1">
      <c r="A17" s="12" t="s">
        <v>59</v>
      </c>
      <c r="B17" s="13">
        <v>110</v>
      </c>
      <c r="C17" s="12" t="s">
        <v>288</v>
      </c>
      <c r="D17" s="12" t="s">
        <v>52</v>
      </c>
      <c r="E17" s="43">
        <f>1350+79.16</f>
        <v>1429.16</v>
      </c>
      <c r="F17" s="43">
        <v>1500</v>
      </c>
      <c r="G17" s="44">
        <f t="shared" si="0"/>
        <v>2929.16</v>
      </c>
    </row>
    <row r="18" spans="1:7" ht="27" customHeight="1">
      <c r="A18" s="12" t="s">
        <v>232</v>
      </c>
      <c r="B18" s="13">
        <v>153</v>
      </c>
      <c r="C18" s="12" t="s">
        <v>43</v>
      </c>
      <c r="D18" s="12" t="s">
        <v>234</v>
      </c>
      <c r="E18" s="43">
        <v>0</v>
      </c>
      <c r="F18" s="43">
        <v>1500</v>
      </c>
      <c r="G18" s="44">
        <f t="shared" si="0"/>
        <v>1500</v>
      </c>
    </row>
    <row r="19" spans="1:7" ht="27" customHeight="1">
      <c r="A19" s="12" t="s">
        <v>236</v>
      </c>
      <c r="B19" s="13">
        <v>150</v>
      </c>
      <c r="C19" s="12" t="s">
        <v>43</v>
      </c>
      <c r="D19" s="12" t="s">
        <v>234</v>
      </c>
      <c r="E19" s="43">
        <v>0</v>
      </c>
      <c r="F19" s="43">
        <v>1500</v>
      </c>
      <c r="G19" s="44">
        <f t="shared" si="0"/>
        <v>1500</v>
      </c>
    </row>
    <row r="20" spans="1:7" ht="26.25" customHeight="1">
      <c r="A20" s="12" t="s">
        <v>239</v>
      </c>
      <c r="B20" s="13">
        <v>152</v>
      </c>
      <c r="C20" s="12" t="s">
        <v>71</v>
      </c>
      <c r="D20" s="12" t="s">
        <v>121</v>
      </c>
      <c r="E20" s="43">
        <f>1745.56+129.9</f>
        <v>1875.46</v>
      </c>
      <c r="F20" s="43">
        <v>1500</v>
      </c>
      <c r="G20" s="44">
        <f t="shared" si="0"/>
        <v>3375.46</v>
      </c>
    </row>
    <row r="21" spans="1:7" ht="26.25" customHeight="1">
      <c r="A21" s="12" t="s">
        <v>241</v>
      </c>
      <c r="B21" s="13">
        <v>154</v>
      </c>
      <c r="C21" s="12" t="s">
        <v>242</v>
      </c>
      <c r="D21" s="12" t="s">
        <v>77</v>
      </c>
      <c r="E21" s="43">
        <v>0</v>
      </c>
      <c r="F21" s="43">
        <v>1500</v>
      </c>
      <c r="G21" s="44">
        <f t="shared" si="0"/>
        <v>1500</v>
      </c>
    </row>
    <row r="22" spans="1:7" ht="26.25" customHeight="1">
      <c r="A22" s="12" t="s">
        <v>312</v>
      </c>
      <c r="B22" s="13">
        <v>166</v>
      </c>
      <c r="C22" s="12" t="s">
        <v>313</v>
      </c>
      <c r="D22" s="12" t="s">
        <v>47</v>
      </c>
      <c r="E22" s="43">
        <v>0</v>
      </c>
      <c r="F22" s="43">
        <v>1500</v>
      </c>
      <c r="G22" s="44">
        <f t="shared" si="0"/>
        <v>1500</v>
      </c>
    </row>
    <row r="23" spans="1:7" ht="26.25" customHeight="1">
      <c r="A23" s="12" t="s">
        <v>290</v>
      </c>
      <c r="B23" s="13">
        <v>165</v>
      </c>
      <c r="C23" s="12" t="s">
        <v>43</v>
      </c>
      <c r="D23" s="12" t="s">
        <v>314</v>
      </c>
      <c r="E23" s="43">
        <v>0</v>
      </c>
      <c r="F23" s="43">
        <v>1500</v>
      </c>
      <c r="G23" s="44">
        <f t="shared" si="0"/>
        <v>1500</v>
      </c>
    </row>
    <row r="24" spans="1:7" ht="27" customHeight="1">
      <c r="A24" s="12" t="s">
        <v>79</v>
      </c>
      <c r="B24" s="13">
        <v>50</v>
      </c>
      <c r="C24" s="12" t="s">
        <v>26</v>
      </c>
      <c r="D24" s="18" t="s">
        <v>31</v>
      </c>
      <c r="E24" s="43">
        <f>1350+37.23</f>
        <v>1387.23</v>
      </c>
      <c r="F24" s="43">
        <v>1500</v>
      </c>
      <c r="G24" s="44">
        <f t="shared" si="0"/>
        <v>2887.23</v>
      </c>
    </row>
    <row r="25" spans="1:7" ht="27" customHeight="1">
      <c r="A25" s="12" t="s">
        <v>245</v>
      </c>
      <c r="B25" s="13">
        <v>151</v>
      </c>
      <c r="C25" s="12" t="s">
        <v>71</v>
      </c>
      <c r="D25" s="18" t="s">
        <v>267</v>
      </c>
      <c r="E25" s="43">
        <v>0</v>
      </c>
      <c r="F25" s="43">
        <v>1500</v>
      </c>
      <c r="G25" s="44">
        <f t="shared" si="0"/>
        <v>1500</v>
      </c>
    </row>
    <row r="26" spans="1:7" ht="27" customHeight="1">
      <c r="A26" s="12" t="s">
        <v>316</v>
      </c>
      <c r="B26" s="13">
        <v>167</v>
      </c>
      <c r="C26" s="12" t="s">
        <v>63</v>
      </c>
      <c r="D26" s="18" t="s">
        <v>47</v>
      </c>
      <c r="E26" s="43">
        <v>1023.44</v>
      </c>
      <c r="F26" s="43">
        <v>1363.64</v>
      </c>
      <c r="G26" s="44">
        <f>E26+F26</f>
        <v>2387.08</v>
      </c>
    </row>
    <row r="27" spans="1:7" ht="27" customHeight="1">
      <c r="A27" s="12" t="s">
        <v>82</v>
      </c>
      <c r="B27" s="13">
        <v>27</v>
      </c>
      <c r="C27" s="12" t="s">
        <v>26</v>
      </c>
      <c r="D27" s="12" t="s">
        <v>31</v>
      </c>
      <c r="E27" s="43">
        <v>1350</v>
      </c>
      <c r="F27" s="43">
        <v>1500</v>
      </c>
      <c r="G27" s="44">
        <f t="shared" si="0"/>
        <v>2850</v>
      </c>
    </row>
    <row r="28" spans="1:7" ht="27" customHeight="1">
      <c r="A28" s="12" t="s">
        <v>84</v>
      </c>
      <c r="B28" s="13">
        <v>65</v>
      </c>
      <c r="C28" s="12" t="s">
        <v>43</v>
      </c>
      <c r="D28" s="12" t="s">
        <v>314</v>
      </c>
      <c r="E28" s="43">
        <v>1341.86</v>
      </c>
      <c r="F28" s="43">
        <v>1500</v>
      </c>
      <c r="G28" s="44">
        <f>E28+F28</f>
        <v>2841.8599999999997</v>
      </c>
    </row>
    <row r="29" spans="1:7" ht="27" customHeight="1">
      <c r="A29" s="12" t="s">
        <v>318</v>
      </c>
      <c r="B29" s="13">
        <v>168</v>
      </c>
      <c r="C29" s="12" t="s">
        <v>71</v>
      </c>
      <c r="D29" s="12" t="s">
        <v>72</v>
      </c>
      <c r="E29" s="43">
        <v>0</v>
      </c>
      <c r="F29" s="43">
        <v>477.26</v>
      </c>
      <c r="G29" s="44">
        <f>E29+F29</f>
        <v>477.26</v>
      </c>
    </row>
    <row r="30" spans="1:7" ht="27" customHeight="1">
      <c r="A30" s="12" t="s">
        <v>93</v>
      </c>
      <c r="B30" s="13">
        <v>135</v>
      </c>
      <c r="C30" s="45" t="s">
        <v>181</v>
      </c>
      <c r="D30" s="12" t="s">
        <v>31</v>
      </c>
      <c r="E30" s="43">
        <v>1159.52</v>
      </c>
      <c r="F30" s="43">
        <v>1500</v>
      </c>
      <c r="G30" s="44">
        <f t="shared" si="0"/>
        <v>2659.52</v>
      </c>
    </row>
    <row r="31" spans="1:7" ht="27" customHeight="1">
      <c r="A31" s="12" t="s">
        <v>98</v>
      </c>
      <c r="B31" s="13">
        <v>120</v>
      </c>
      <c r="C31" s="12" t="s">
        <v>26</v>
      </c>
      <c r="D31" s="12" t="s">
        <v>99</v>
      </c>
      <c r="E31" s="43">
        <f>734.72+47.73</f>
        <v>782.45</v>
      </c>
      <c r="F31" s="43">
        <v>1500</v>
      </c>
      <c r="G31" s="44">
        <f t="shared" si="0"/>
        <v>2282.4499999999998</v>
      </c>
    </row>
    <row r="32" spans="1:7" ht="27" customHeight="1">
      <c r="A32" s="12" t="s">
        <v>102</v>
      </c>
      <c r="B32" s="13">
        <v>49</v>
      </c>
      <c r="C32" s="12" t="s">
        <v>26</v>
      </c>
      <c r="D32" s="12" t="s">
        <v>31</v>
      </c>
      <c r="E32" s="43">
        <v>0</v>
      </c>
      <c r="F32" s="43">
        <v>1500</v>
      </c>
      <c r="G32" s="44">
        <f t="shared" si="0"/>
        <v>1500</v>
      </c>
    </row>
    <row r="33" spans="1:7" ht="27" customHeight="1">
      <c r="A33" s="12" t="s">
        <v>248</v>
      </c>
      <c r="B33" s="13">
        <v>156</v>
      </c>
      <c r="C33" s="12" t="s">
        <v>71</v>
      </c>
      <c r="D33" s="12" t="s">
        <v>86</v>
      </c>
      <c r="E33" s="43">
        <v>0</v>
      </c>
      <c r="F33" s="43">
        <v>1500</v>
      </c>
      <c r="G33" s="44">
        <f t="shared" si="0"/>
        <v>1500</v>
      </c>
    </row>
    <row r="34" spans="1:7" ht="27" customHeight="1">
      <c r="A34" s="12" t="s">
        <v>104</v>
      </c>
      <c r="B34" s="13">
        <v>142</v>
      </c>
      <c r="C34" s="31" t="s">
        <v>452</v>
      </c>
      <c r="D34" s="12" t="s">
        <v>56</v>
      </c>
      <c r="E34" s="43">
        <v>0</v>
      </c>
      <c r="F34" s="43">
        <v>1500</v>
      </c>
      <c r="G34" s="44">
        <f t="shared" si="0"/>
        <v>1500</v>
      </c>
    </row>
    <row r="35" spans="1:7" ht="27" customHeight="1">
      <c r="A35" s="12" t="s">
        <v>292</v>
      </c>
      <c r="B35" s="13">
        <v>163</v>
      </c>
      <c r="C35" s="12" t="s">
        <v>43</v>
      </c>
      <c r="D35" s="12" t="s">
        <v>314</v>
      </c>
      <c r="E35" s="43">
        <v>1350</v>
      </c>
      <c r="F35" s="43">
        <v>1500</v>
      </c>
      <c r="G35" s="44">
        <f t="shared" si="0"/>
        <v>2850</v>
      </c>
    </row>
    <row r="36" spans="1:7" ht="27" customHeight="1">
      <c r="A36" s="12" t="s">
        <v>294</v>
      </c>
      <c r="B36" s="13">
        <v>158</v>
      </c>
      <c r="C36" s="12" t="s">
        <v>180</v>
      </c>
      <c r="D36" s="12" t="s">
        <v>15</v>
      </c>
      <c r="E36" s="43">
        <v>406.11</v>
      </c>
      <c r="F36" s="43">
        <v>1500</v>
      </c>
      <c r="G36" s="44">
        <f t="shared" si="0"/>
        <v>1906.1100000000001</v>
      </c>
    </row>
    <row r="37" spans="1:7" ht="27" customHeight="1">
      <c r="A37" s="12" t="s">
        <v>126</v>
      </c>
      <c r="B37" s="13">
        <v>36</v>
      </c>
      <c r="C37" s="12" t="s">
        <v>26</v>
      </c>
      <c r="D37" s="12" t="s">
        <v>31</v>
      </c>
      <c r="E37" s="43">
        <f>417.28+125.44</f>
        <v>542.72</v>
      </c>
      <c r="F37" s="43">
        <v>1500</v>
      </c>
      <c r="G37" s="44">
        <f t="shared" si="0"/>
        <v>2042.72</v>
      </c>
    </row>
    <row r="38" spans="1:7" ht="27" customHeight="1">
      <c r="A38" s="12" t="s">
        <v>268</v>
      </c>
      <c r="B38" s="13">
        <v>157</v>
      </c>
      <c r="C38" s="12" t="s">
        <v>233</v>
      </c>
      <c r="D38" s="12" t="s">
        <v>234</v>
      </c>
      <c r="E38" s="43">
        <v>25</v>
      </c>
      <c r="F38" s="43">
        <v>1500</v>
      </c>
      <c r="G38" s="44">
        <f t="shared" si="0"/>
        <v>1525</v>
      </c>
    </row>
    <row r="39" spans="1:7" ht="27" customHeight="1">
      <c r="A39" s="12" t="s">
        <v>128</v>
      </c>
      <c r="B39" s="13">
        <v>42</v>
      </c>
      <c r="C39" s="12" t="s">
        <v>26</v>
      </c>
      <c r="D39" s="18" t="s">
        <v>31</v>
      </c>
      <c r="E39" s="43">
        <v>1350</v>
      </c>
      <c r="F39" s="43">
        <v>1022.73</v>
      </c>
      <c r="G39" s="44">
        <f t="shared" si="0"/>
        <v>2372.73</v>
      </c>
    </row>
    <row r="40" spans="1:7" ht="27" customHeight="1">
      <c r="A40" s="12" t="s">
        <v>252</v>
      </c>
      <c r="B40" s="13">
        <v>155</v>
      </c>
      <c r="C40" s="12" t="s">
        <v>242</v>
      </c>
      <c r="D40" s="12" t="s">
        <v>253</v>
      </c>
      <c r="E40" s="43">
        <v>0</v>
      </c>
      <c r="F40" s="43">
        <v>1500</v>
      </c>
      <c r="G40" s="44">
        <f t="shared" si="0"/>
        <v>1500</v>
      </c>
    </row>
    <row r="41" spans="1:7" ht="26.25" customHeight="1">
      <c r="A41" s="12" t="s">
        <v>133</v>
      </c>
      <c r="B41" s="13">
        <v>136</v>
      </c>
      <c r="C41" s="12" t="s">
        <v>134</v>
      </c>
      <c r="D41" s="12" t="s">
        <v>135</v>
      </c>
      <c r="E41" s="43">
        <v>1228.68</v>
      </c>
      <c r="F41" s="43">
        <v>1500</v>
      </c>
      <c r="G41" s="44">
        <f t="shared" si="0"/>
        <v>2728.6800000000003</v>
      </c>
    </row>
    <row r="42" spans="1:7" ht="27" customHeight="1">
      <c r="A42" s="12" t="s">
        <v>144</v>
      </c>
      <c r="B42" s="13">
        <v>133</v>
      </c>
      <c r="C42" s="12" t="s">
        <v>145</v>
      </c>
      <c r="D42" s="12" t="s">
        <v>77</v>
      </c>
      <c r="E42" s="43">
        <v>916.71</v>
      </c>
      <c r="F42" s="43">
        <v>1500</v>
      </c>
      <c r="G42" s="44">
        <f t="shared" si="0"/>
        <v>2416.71</v>
      </c>
    </row>
    <row r="43" spans="1:7" ht="27" customHeight="1">
      <c r="A43" s="12" t="s">
        <v>149</v>
      </c>
      <c r="B43" s="13">
        <v>43</v>
      </c>
      <c r="C43" s="12" t="s">
        <v>26</v>
      </c>
      <c r="D43" s="12" t="s">
        <v>22</v>
      </c>
      <c r="E43" s="43">
        <f>916.71+145.97</f>
        <v>1062.68</v>
      </c>
      <c r="F43" s="43">
        <v>477.27</v>
      </c>
      <c r="G43" s="44">
        <f t="shared" si="0"/>
        <v>1539.95</v>
      </c>
    </row>
    <row r="44" spans="1:7" ht="27" customHeight="1">
      <c r="A44" s="12" t="s">
        <v>151</v>
      </c>
      <c r="B44" s="13">
        <v>73</v>
      </c>
      <c r="C44" s="12" t="s">
        <v>26</v>
      </c>
      <c r="D44" s="12" t="s">
        <v>22</v>
      </c>
      <c r="E44" s="43">
        <v>583.17999999999995</v>
      </c>
      <c r="F44" s="43">
        <v>1500</v>
      </c>
      <c r="G44" s="44">
        <f t="shared" si="0"/>
        <v>2083.1799999999998</v>
      </c>
    </row>
    <row r="45" spans="1:7" ht="15.75" thickBot="1"/>
    <row r="46" spans="1:7" ht="39" customHeight="1" thickBot="1">
      <c r="A46" s="259" t="s">
        <v>174</v>
      </c>
      <c r="B46" s="260"/>
      <c r="C46" s="260"/>
      <c r="D46" s="260"/>
      <c r="E46" s="260"/>
      <c r="F46" s="261"/>
      <c r="G46" s="48"/>
    </row>
    <row r="47" spans="1:7" ht="15.75" customHeight="1">
      <c r="A47" s="251" t="s">
        <v>3</v>
      </c>
      <c r="B47" s="251" t="s">
        <v>4</v>
      </c>
      <c r="C47" s="251" t="s">
        <v>5</v>
      </c>
      <c r="D47" s="262" t="s">
        <v>177</v>
      </c>
      <c r="E47" s="255" t="s">
        <v>178</v>
      </c>
      <c r="F47" s="257" t="s">
        <v>179</v>
      </c>
    </row>
    <row r="48" spans="1:7" ht="28.5" customHeight="1">
      <c r="A48" s="252"/>
      <c r="B48" s="252"/>
      <c r="C48" s="252"/>
      <c r="D48" s="257"/>
      <c r="E48" s="263"/>
      <c r="F48" s="258"/>
    </row>
    <row r="49" spans="1:6" ht="28.5" customHeight="1">
      <c r="A49" s="102" t="s">
        <v>298</v>
      </c>
      <c r="B49" s="102">
        <v>160</v>
      </c>
      <c r="C49" s="12" t="s">
        <v>156</v>
      </c>
      <c r="D49" s="49">
        <v>0</v>
      </c>
      <c r="E49" s="49">
        <v>1500</v>
      </c>
      <c r="F49" s="101">
        <f>D49+E49</f>
        <v>1500</v>
      </c>
    </row>
    <row r="50" spans="1:6" ht="27" customHeight="1">
      <c r="A50" s="12" t="s">
        <v>307</v>
      </c>
      <c r="B50" s="13" t="s">
        <v>158</v>
      </c>
      <c r="C50" s="12" t="s">
        <v>183</v>
      </c>
      <c r="D50" s="49" t="s">
        <v>324</v>
      </c>
      <c r="E50" s="49" t="s">
        <v>324</v>
      </c>
      <c r="F50" s="50" t="s">
        <v>324</v>
      </c>
    </row>
    <row r="51" spans="1:6" ht="27" customHeight="1">
      <c r="A51" s="14" t="s">
        <v>226</v>
      </c>
      <c r="B51" s="13">
        <v>147</v>
      </c>
      <c r="C51" s="12" t="s">
        <v>165</v>
      </c>
      <c r="D51" s="49">
        <v>0</v>
      </c>
      <c r="E51" s="49">
        <v>1500</v>
      </c>
      <c r="F51" s="50">
        <f>SUM(D51+E51)</f>
        <v>1500</v>
      </c>
    </row>
    <row r="52" spans="1:6" ht="27" customHeight="1">
      <c r="A52" s="12" t="s">
        <v>255</v>
      </c>
      <c r="B52" s="13">
        <v>148</v>
      </c>
      <c r="C52" s="12" t="s">
        <v>162</v>
      </c>
      <c r="D52" s="49">
        <v>0</v>
      </c>
      <c r="E52" s="49">
        <v>1500</v>
      </c>
      <c r="F52" s="50">
        <f>D52+E52</f>
        <v>1500</v>
      </c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46:F46"/>
    <mergeCell ref="A47:A48"/>
    <mergeCell ref="B47:B48"/>
    <mergeCell ref="C47:C48"/>
    <mergeCell ref="D47:D48"/>
    <mergeCell ref="E47:E48"/>
    <mergeCell ref="F47:F4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34" workbookViewId="0">
      <selection activeCell="A53" sqref="A53:XFD53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4.42578125" bestFit="1" customWidth="1"/>
    <col min="6" max="6" width="42.42578125" customWidth="1"/>
    <col min="7" max="7" width="22.42578125" style="20" bestFit="1" customWidth="1"/>
    <col min="8" max="8" width="18.7109375" style="20" bestFit="1" customWidth="1"/>
    <col min="9" max="9" width="21.28515625" style="20" customWidth="1"/>
    <col min="10" max="10" width="15.28515625" bestFit="1" customWidth="1"/>
  </cols>
  <sheetData>
    <row r="1" spans="1:10" ht="42" customHeight="1">
      <c r="A1" s="201" t="s">
        <v>228</v>
      </c>
      <c r="B1" s="201"/>
      <c r="C1" s="201"/>
      <c r="D1" s="201"/>
      <c r="E1" s="201"/>
      <c r="F1" s="201"/>
      <c r="G1" s="201"/>
      <c r="H1" s="201"/>
      <c r="I1" s="201"/>
    </row>
    <row r="2" spans="1:10" ht="42" customHeight="1" thickBot="1">
      <c r="A2" s="202" t="s">
        <v>1</v>
      </c>
      <c r="B2" s="201"/>
      <c r="C2" s="201"/>
      <c r="D2" s="201"/>
      <c r="E2" s="201"/>
      <c r="F2" s="201"/>
      <c r="G2" s="201"/>
      <c r="H2" s="201"/>
      <c r="I2" s="201"/>
    </row>
    <row r="3" spans="1:10" ht="28.5" customHeight="1" thickBot="1">
      <c r="A3" s="85" t="s">
        <v>2</v>
      </c>
      <c r="B3" s="85" t="s">
        <v>3</v>
      </c>
      <c r="C3" s="86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4" t="s">
        <v>10</v>
      </c>
      <c r="J3" s="5" t="s">
        <v>11</v>
      </c>
    </row>
    <row r="4" spans="1:10" ht="28.5" customHeight="1">
      <c r="A4" s="88" t="s">
        <v>229</v>
      </c>
      <c r="B4" s="89" t="s">
        <v>230</v>
      </c>
      <c r="C4" s="89">
        <v>149</v>
      </c>
      <c r="D4" s="88" t="s">
        <v>43</v>
      </c>
      <c r="E4" s="88" t="s">
        <v>44</v>
      </c>
      <c r="F4" s="88" t="s">
        <v>28</v>
      </c>
      <c r="G4" s="89" t="s">
        <v>17</v>
      </c>
      <c r="H4" s="89" t="s">
        <v>18</v>
      </c>
      <c r="I4" s="90">
        <v>45006</v>
      </c>
      <c r="J4" s="5"/>
    </row>
    <row r="5" spans="1:10" ht="27.75" customHeight="1">
      <c r="A5" s="6" t="s">
        <v>12</v>
      </c>
      <c r="B5" s="6" t="s">
        <v>13</v>
      </c>
      <c r="C5" s="79">
        <v>127</v>
      </c>
      <c r="D5" s="6" t="s">
        <v>14</v>
      </c>
      <c r="E5" s="6" t="s">
        <v>15</v>
      </c>
      <c r="F5" s="8" t="s">
        <v>16</v>
      </c>
      <c r="G5" s="9" t="s">
        <v>17</v>
      </c>
      <c r="H5" s="9" t="s">
        <v>18</v>
      </c>
      <c r="I5" s="10">
        <v>44480</v>
      </c>
      <c r="J5" s="17">
        <v>44987</v>
      </c>
    </row>
    <row r="6" spans="1:10" ht="27" customHeight="1">
      <c r="A6" s="12" t="s">
        <v>19</v>
      </c>
      <c r="B6" s="12" t="s">
        <v>20</v>
      </c>
      <c r="C6" s="13">
        <v>67</v>
      </c>
      <c r="D6" s="12" t="s">
        <v>21</v>
      </c>
      <c r="E6" s="12" t="s">
        <v>22</v>
      </c>
      <c r="F6" s="14" t="s">
        <v>23</v>
      </c>
      <c r="G6" s="15" t="s">
        <v>17</v>
      </c>
      <c r="H6" s="15" t="s">
        <v>18</v>
      </c>
      <c r="I6" s="16">
        <v>43426</v>
      </c>
      <c r="J6" s="17">
        <v>45012</v>
      </c>
    </row>
    <row r="7" spans="1:10" ht="27" customHeight="1">
      <c r="A7" s="12" t="s">
        <v>24</v>
      </c>
      <c r="B7" s="12" t="s">
        <v>25</v>
      </c>
      <c r="C7" s="13">
        <v>102</v>
      </c>
      <c r="D7" s="12" t="s">
        <v>26</v>
      </c>
      <c r="E7" s="12" t="s">
        <v>27</v>
      </c>
      <c r="F7" s="14" t="s">
        <v>28</v>
      </c>
      <c r="G7" s="15" t="s">
        <v>17</v>
      </c>
      <c r="H7" s="15" t="s">
        <v>18</v>
      </c>
      <c r="I7" s="16">
        <v>43844</v>
      </c>
      <c r="J7" s="11"/>
    </row>
    <row r="8" spans="1:10" ht="27" customHeight="1">
      <c r="A8" s="12" t="s">
        <v>29</v>
      </c>
      <c r="B8" s="12" t="s">
        <v>30</v>
      </c>
      <c r="C8" s="13">
        <v>91</v>
      </c>
      <c r="D8" s="12" t="s">
        <v>21</v>
      </c>
      <c r="E8" s="12" t="s">
        <v>31</v>
      </c>
      <c r="F8" s="14" t="s">
        <v>32</v>
      </c>
      <c r="G8" s="15" t="s">
        <v>17</v>
      </c>
      <c r="H8" s="15" t="s">
        <v>18</v>
      </c>
      <c r="I8" s="16">
        <v>43678</v>
      </c>
      <c r="J8" s="11"/>
    </row>
    <row r="9" spans="1:10" ht="27" customHeight="1">
      <c r="A9" s="12" t="s">
        <v>33</v>
      </c>
      <c r="B9" s="12" t="s">
        <v>34</v>
      </c>
      <c r="C9" s="13">
        <v>33</v>
      </c>
      <c r="D9" s="12" t="s">
        <v>21</v>
      </c>
      <c r="E9" s="12" t="s">
        <v>22</v>
      </c>
      <c r="F9" s="14" t="s">
        <v>35</v>
      </c>
      <c r="G9" s="15" t="s">
        <v>17</v>
      </c>
      <c r="H9" s="15" t="s">
        <v>18</v>
      </c>
      <c r="I9" s="16">
        <v>42809</v>
      </c>
      <c r="J9" s="11"/>
    </row>
    <row r="10" spans="1:10" ht="27" customHeight="1">
      <c r="A10" s="12" t="s">
        <v>36</v>
      </c>
      <c r="B10" s="12" t="s">
        <v>37</v>
      </c>
      <c r="C10" s="13">
        <v>83</v>
      </c>
      <c r="D10" s="12" t="s">
        <v>38</v>
      </c>
      <c r="E10" s="12" t="s">
        <v>39</v>
      </c>
      <c r="F10" s="14" t="s">
        <v>40</v>
      </c>
      <c r="G10" s="15" t="s">
        <v>17</v>
      </c>
      <c r="H10" s="15" t="s">
        <v>18</v>
      </c>
      <c r="I10" s="16">
        <v>43775</v>
      </c>
      <c r="J10" s="11"/>
    </row>
    <row r="11" spans="1:10" ht="27" customHeight="1">
      <c r="A11" s="12" t="s">
        <v>41</v>
      </c>
      <c r="B11" s="12" t="s">
        <v>42</v>
      </c>
      <c r="C11" s="13">
        <v>97</v>
      </c>
      <c r="D11" s="12" t="s">
        <v>43</v>
      </c>
      <c r="E11" s="12" t="s">
        <v>44</v>
      </c>
      <c r="F11" s="14" t="s">
        <v>28</v>
      </c>
      <c r="G11" s="15" t="s">
        <v>17</v>
      </c>
      <c r="H11" s="15" t="s">
        <v>18</v>
      </c>
      <c r="I11" s="16">
        <v>43724</v>
      </c>
      <c r="J11" s="17">
        <v>45002</v>
      </c>
    </row>
    <row r="12" spans="1:10" ht="27" customHeight="1">
      <c r="A12" s="12" t="s">
        <v>45</v>
      </c>
      <c r="B12" s="12" t="s">
        <v>46</v>
      </c>
      <c r="C12" s="13">
        <v>28</v>
      </c>
      <c r="D12" s="12" t="s">
        <v>21</v>
      </c>
      <c r="E12" s="12" t="s">
        <v>47</v>
      </c>
      <c r="F12" s="14" t="s">
        <v>48</v>
      </c>
      <c r="G12" s="15" t="s">
        <v>17</v>
      </c>
      <c r="H12" s="15" t="s">
        <v>18</v>
      </c>
      <c r="I12" s="16">
        <v>42759</v>
      </c>
      <c r="J12" s="11"/>
    </row>
    <row r="13" spans="1:10" ht="27" customHeight="1">
      <c r="A13" s="12" t="s">
        <v>49</v>
      </c>
      <c r="B13" s="12" t="s">
        <v>50</v>
      </c>
      <c r="C13" s="13">
        <v>134</v>
      </c>
      <c r="D13" s="12" t="s">
        <v>51</v>
      </c>
      <c r="E13" s="12" t="s">
        <v>52</v>
      </c>
      <c r="F13" s="14" t="s">
        <v>53</v>
      </c>
      <c r="G13" s="15" t="s">
        <v>17</v>
      </c>
      <c r="H13" s="15" t="s">
        <v>18</v>
      </c>
      <c r="I13" s="16">
        <v>44567</v>
      </c>
      <c r="J13" s="11"/>
    </row>
    <row r="14" spans="1:10" ht="27" customHeight="1">
      <c r="A14" s="12" t="s">
        <v>54</v>
      </c>
      <c r="B14" s="12" t="s">
        <v>55</v>
      </c>
      <c r="C14" s="13">
        <v>87</v>
      </c>
      <c r="D14" s="12" t="s">
        <v>21</v>
      </c>
      <c r="E14" s="12" t="s">
        <v>56</v>
      </c>
      <c r="F14" s="14" t="s">
        <v>57</v>
      </c>
      <c r="G14" s="15" t="s">
        <v>17</v>
      </c>
      <c r="H14" s="15" t="s">
        <v>18</v>
      </c>
      <c r="I14" s="16">
        <v>43684</v>
      </c>
      <c r="J14" s="11"/>
    </row>
    <row r="15" spans="1:10" ht="27" customHeight="1">
      <c r="A15" s="12" t="s">
        <v>58</v>
      </c>
      <c r="B15" s="12" t="s">
        <v>59</v>
      </c>
      <c r="C15" s="13">
        <v>110</v>
      </c>
      <c r="D15" s="12" t="s">
        <v>60</v>
      </c>
      <c r="E15" s="12" t="s">
        <v>52</v>
      </c>
      <c r="F15" s="14" t="s">
        <v>53</v>
      </c>
      <c r="G15" s="15" t="s">
        <v>17</v>
      </c>
      <c r="H15" s="15" t="s">
        <v>18</v>
      </c>
      <c r="I15" s="16">
        <v>43926</v>
      </c>
      <c r="J15" s="11"/>
    </row>
    <row r="16" spans="1:10" ht="27" customHeight="1">
      <c r="A16" s="12" t="s">
        <v>61</v>
      </c>
      <c r="B16" s="12" t="s">
        <v>62</v>
      </c>
      <c r="C16" s="13">
        <v>139</v>
      </c>
      <c r="D16" s="12" t="s">
        <v>63</v>
      </c>
      <c r="E16" s="12" t="s">
        <v>31</v>
      </c>
      <c r="F16" s="14" t="s">
        <v>32</v>
      </c>
      <c r="G16" s="15" t="s">
        <v>17</v>
      </c>
      <c r="H16" s="15" t="s">
        <v>18</v>
      </c>
      <c r="I16" s="16">
        <v>44609</v>
      </c>
      <c r="J16" s="17">
        <v>45012</v>
      </c>
    </row>
    <row r="17" spans="1:10" ht="27" customHeight="1">
      <c r="A17" s="12" t="s">
        <v>64</v>
      </c>
      <c r="B17" s="12" t="s">
        <v>65</v>
      </c>
      <c r="C17" s="13">
        <v>107</v>
      </c>
      <c r="D17" s="12" t="s">
        <v>51</v>
      </c>
      <c r="E17" s="12" t="s">
        <v>66</v>
      </c>
      <c r="F17" s="14" t="s">
        <v>40</v>
      </c>
      <c r="G17" s="15" t="s">
        <v>17</v>
      </c>
      <c r="H17" s="15" t="s">
        <v>18</v>
      </c>
      <c r="I17" s="16">
        <v>43986</v>
      </c>
      <c r="J17" s="11"/>
    </row>
    <row r="18" spans="1:10" ht="26.25" customHeight="1">
      <c r="A18" s="12" t="s">
        <v>67</v>
      </c>
      <c r="B18" s="12" t="s">
        <v>68</v>
      </c>
      <c r="C18" s="13">
        <v>76</v>
      </c>
      <c r="D18" s="12" t="s">
        <v>26</v>
      </c>
      <c r="E18" s="12" t="s">
        <v>22</v>
      </c>
      <c r="F18" s="14" t="s">
        <v>35</v>
      </c>
      <c r="G18" s="15" t="s">
        <v>17</v>
      </c>
      <c r="H18" s="15" t="s">
        <v>18</v>
      </c>
      <c r="I18" s="16">
        <v>43803</v>
      </c>
      <c r="J18" s="11"/>
    </row>
    <row r="19" spans="1:10" ht="26.25" customHeight="1">
      <c r="A19" s="12" t="s">
        <v>231</v>
      </c>
      <c r="B19" s="12" t="s">
        <v>232</v>
      </c>
      <c r="C19" s="13">
        <v>153</v>
      </c>
      <c r="D19" s="12" t="s">
        <v>233</v>
      </c>
      <c r="E19" s="12" t="s">
        <v>234</v>
      </c>
      <c r="F19" s="14" t="s">
        <v>117</v>
      </c>
      <c r="G19" s="15" t="s">
        <v>17</v>
      </c>
      <c r="H19" s="15" t="s">
        <v>18</v>
      </c>
      <c r="I19" s="16">
        <v>45007</v>
      </c>
      <c r="J19" s="11"/>
    </row>
    <row r="20" spans="1:10" ht="26.25" customHeight="1">
      <c r="A20" s="12" t="s">
        <v>235</v>
      </c>
      <c r="B20" s="12" t="s">
        <v>236</v>
      </c>
      <c r="C20" s="13">
        <v>150</v>
      </c>
      <c r="D20" s="12" t="s">
        <v>233</v>
      </c>
      <c r="E20" s="12" t="s">
        <v>234</v>
      </c>
      <c r="F20" s="14" t="s">
        <v>117</v>
      </c>
      <c r="G20" s="15" t="s">
        <v>17</v>
      </c>
      <c r="H20" s="15" t="s">
        <v>237</v>
      </c>
      <c r="I20" s="16">
        <v>45007</v>
      </c>
      <c r="J20" s="11"/>
    </row>
    <row r="21" spans="1:10" ht="27" customHeight="1">
      <c r="A21" s="12" t="s">
        <v>69</v>
      </c>
      <c r="B21" s="12" t="s">
        <v>70</v>
      </c>
      <c r="C21" s="13">
        <v>101</v>
      </c>
      <c r="D21" s="12" t="s">
        <v>71</v>
      </c>
      <c r="E21" s="12" t="s">
        <v>72</v>
      </c>
      <c r="F21" s="14" t="s">
        <v>73</v>
      </c>
      <c r="G21" s="15" t="s">
        <v>17</v>
      </c>
      <c r="H21" s="15" t="s">
        <v>18</v>
      </c>
      <c r="I21" s="16">
        <v>43843</v>
      </c>
      <c r="J21" s="11"/>
    </row>
    <row r="22" spans="1:10" ht="27" customHeight="1">
      <c r="A22" s="12" t="s">
        <v>238</v>
      </c>
      <c r="B22" s="12" t="s">
        <v>239</v>
      </c>
      <c r="C22" s="13">
        <v>152</v>
      </c>
      <c r="D22" s="12" t="s">
        <v>71</v>
      </c>
      <c r="E22" s="12" t="s">
        <v>121</v>
      </c>
      <c r="F22" s="14" t="s">
        <v>23</v>
      </c>
      <c r="G22" s="15" t="s">
        <v>17</v>
      </c>
      <c r="H22" s="15" t="s">
        <v>237</v>
      </c>
      <c r="I22" s="16">
        <v>45007</v>
      </c>
      <c r="J22" s="11"/>
    </row>
    <row r="23" spans="1:10" ht="27" customHeight="1">
      <c r="A23" s="12" t="s">
        <v>240</v>
      </c>
      <c r="B23" s="12" t="s">
        <v>241</v>
      </c>
      <c r="C23" s="13">
        <v>154</v>
      </c>
      <c r="D23" s="12" t="s">
        <v>242</v>
      </c>
      <c r="E23" s="12" t="s">
        <v>243</v>
      </c>
      <c r="F23" s="14" t="s">
        <v>32</v>
      </c>
      <c r="G23" s="15" t="s">
        <v>17</v>
      </c>
      <c r="H23" s="15" t="s">
        <v>18</v>
      </c>
      <c r="I23" s="16">
        <v>45013</v>
      </c>
      <c r="J23" s="11"/>
    </row>
    <row r="24" spans="1:10" ht="27" customHeight="1">
      <c r="A24" s="12" t="s">
        <v>78</v>
      </c>
      <c r="B24" s="12" t="s">
        <v>79</v>
      </c>
      <c r="C24" s="13">
        <v>50</v>
      </c>
      <c r="D24" s="12" t="s">
        <v>26</v>
      </c>
      <c r="E24" s="18" t="s">
        <v>31</v>
      </c>
      <c r="F24" s="14" t="s">
        <v>80</v>
      </c>
      <c r="G24" s="15" t="s">
        <v>17</v>
      </c>
      <c r="H24" s="15" t="s">
        <v>18</v>
      </c>
      <c r="I24" s="16">
        <v>42954</v>
      </c>
      <c r="J24" s="11"/>
    </row>
    <row r="25" spans="1:10" ht="27" customHeight="1">
      <c r="A25" s="12" t="s">
        <v>244</v>
      </c>
      <c r="B25" s="12" t="s">
        <v>245</v>
      </c>
      <c r="C25" s="13">
        <v>151</v>
      </c>
      <c r="D25" s="12" t="s">
        <v>71</v>
      </c>
      <c r="E25" s="18" t="s">
        <v>246</v>
      </c>
      <c r="F25" s="14" t="s">
        <v>32</v>
      </c>
      <c r="G25" s="15" t="s">
        <v>17</v>
      </c>
      <c r="H25" s="15" t="s">
        <v>18</v>
      </c>
      <c r="I25" s="16">
        <v>45007</v>
      </c>
      <c r="J25" s="11"/>
    </row>
    <row r="26" spans="1:10" ht="27" customHeight="1">
      <c r="A26" s="12" t="s">
        <v>81</v>
      </c>
      <c r="B26" s="12" t="s">
        <v>82</v>
      </c>
      <c r="C26" s="13">
        <v>27</v>
      </c>
      <c r="D26" s="12" t="s">
        <v>26</v>
      </c>
      <c r="E26" s="12" t="s">
        <v>31</v>
      </c>
      <c r="F26" s="14" t="s">
        <v>80</v>
      </c>
      <c r="G26" s="15" t="s">
        <v>17</v>
      </c>
      <c r="H26" s="15" t="s">
        <v>18</v>
      </c>
      <c r="I26" s="16">
        <v>42725</v>
      </c>
      <c r="J26" s="11"/>
    </row>
    <row r="27" spans="1:10" ht="27" customHeight="1">
      <c r="A27" s="12" t="s">
        <v>83</v>
      </c>
      <c r="B27" s="12" t="s">
        <v>84</v>
      </c>
      <c r="C27" s="13">
        <v>65</v>
      </c>
      <c r="D27" s="12" t="s">
        <v>43</v>
      </c>
      <c r="E27" s="12" t="s">
        <v>243</v>
      </c>
      <c r="F27" s="14" t="s">
        <v>40</v>
      </c>
      <c r="G27" s="15" t="s">
        <v>17</v>
      </c>
      <c r="H27" s="15" t="s">
        <v>18</v>
      </c>
      <c r="I27" s="16">
        <v>43323</v>
      </c>
      <c r="J27" s="11"/>
    </row>
    <row r="28" spans="1:10" ht="27" customHeight="1">
      <c r="A28" s="12" t="s">
        <v>89</v>
      </c>
      <c r="B28" s="12" t="s">
        <v>90</v>
      </c>
      <c r="C28" s="13">
        <v>106</v>
      </c>
      <c r="D28" s="12" t="s">
        <v>26</v>
      </c>
      <c r="E28" s="12" t="s">
        <v>22</v>
      </c>
      <c r="F28" s="14" t="s">
        <v>91</v>
      </c>
      <c r="G28" s="15" t="s">
        <v>17</v>
      </c>
      <c r="H28" s="15" t="s">
        <v>18</v>
      </c>
      <c r="I28" s="16">
        <v>43986</v>
      </c>
      <c r="J28" s="11"/>
    </row>
    <row r="29" spans="1:10" ht="27" customHeight="1">
      <c r="A29" s="12" t="s">
        <v>92</v>
      </c>
      <c r="B29" s="12" t="s">
        <v>93</v>
      </c>
      <c r="C29" s="13">
        <v>135</v>
      </c>
      <c r="D29" s="12" t="s">
        <v>21</v>
      </c>
      <c r="E29" s="12" t="s">
        <v>56</v>
      </c>
      <c r="F29" s="14" t="s">
        <v>57</v>
      </c>
      <c r="G29" s="15" t="s">
        <v>17</v>
      </c>
      <c r="H29" s="15" t="s">
        <v>18</v>
      </c>
      <c r="I29" s="16">
        <v>44572</v>
      </c>
      <c r="J29" s="11"/>
    </row>
    <row r="30" spans="1:10" ht="27" customHeight="1">
      <c r="A30" s="12" t="s">
        <v>94</v>
      </c>
      <c r="B30" s="12" t="s">
        <v>95</v>
      </c>
      <c r="C30" s="13">
        <v>53</v>
      </c>
      <c r="D30" s="12" t="s">
        <v>43</v>
      </c>
      <c r="E30" s="12" t="s">
        <v>234</v>
      </c>
      <c r="F30" s="14" t="s">
        <v>40</v>
      </c>
      <c r="G30" s="15" t="s">
        <v>17</v>
      </c>
      <c r="H30" s="15" t="s">
        <v>18</v>
      </c>
      <c r="I30" s="16">
        <v>43034</v>
      </c>
      <c r="J30" s="11"/>
    </row>
    <row r="31" spans="1:10" ht="27" customHeight="1">
      <c r="A31" s="12" t="s">
        <v>97</v>
      </c>
      <c r="B31" s="12" t="s">
        <v>98</v>
      </c>
      <c r="C31" s="13">
        <v>120</v>
      </c>
      <c r="D31" s="12" t="s">
        <v>21</v>
      </c>
      <c r="E31" s="12" t="s">
        <v>99</v>
      </c>
      <c r="F31" s="14" t="s">
        <v>100</v>
      </c>
      <c r="G31" s="15" t="s">
        <v>17</v>
      </c>
      <c r="H31" s="15" t="s">
        <v>18</v>
      </c>
      <c r="I31" s="16">
        <v>44392</v>
      </c>
      <c r="J31" s="11"/>
    </row>
    <row r="32" spans="1:10" ht="27" customHeight="1">
      <c r="A32" s="12" t="s">
        <v>101</v>
      </c>
      <c r="B32" s="12" t="s">
        <v>102</v>
      </c>
      <c r="C32" s="13">
        <v>49</v>
      </c>
      <c r="D32" s="12" t="s">
        <v>26</v>
      </c>
      <c r="E32" s="12" t="s">
        <v>31</v>
      </c>
      <c r="F32" s="14" t="s">
        <v>32</v>
      </c>
      <c r="G32" s="15" t="s">
        <v>17</v>
      </c>
      <c r="H32" s="15" t="s">
        <v>18</v>
      </c>
      <c r="I32" s="16">
        <v>42948</v>
      </c>
      <c r="J32" s="11"/>
    </row>
    <row r="33" spans="1:10" ht="27" customHeight="1">
      <c r="A33" s="12" t="s">
        <v>247</v>
      </c>
      <c r="B33" s="12" t="s">
        <v>248</v>
      </c>
      <c r="C33" s="13">
        <v>156</v>
      </c>
      <c r="D33" s="12" t="s">
        <v>71</v>
      </c>
      <c r="E33" s="12" t="s">
        <v>86</v>
      </c>
      <c r="F33" s="14" t="s">
        <v>57</v>
      </c>
      <c r="G33" s="15" t="s">
        <v>17</v>
      </c>
      <c r="H33" s="15" t="s">
        <v>18</v>
      </c>
      <c r="I33" s="16">
        <v>45013</v>
      </c>
      <c r="J33" s="11"/>
    </row>
    <row r="34" spans="1:10" ht="27" customHeight="1">
      <c r="A34" s="12" t="s">
        <v>103</v>
      </c>
      <c r="B34" s="12" t="s">
        <v>104</v>
      </c>
      <c r="C34" s="13">
        <v>142</v>
      </c>
      <c r="D34" s="12" t="s">
        <v>105</v>
      </c>
      <c r="E34" s="12" t="s">
        <v>56</v>
      </c>
      <c r="F34" s="14" t="s">
        <v>57</v>
      </c>
      <c r="G34" s="15" t="s">
        <v>17</v>
      </c>
      <c r="H34" s="15" t="s">
        <v>18</v>
      </c>
      <c r="I34" s="16">
        <v>44655</v>
      </c>
      <c r="J34" s="11"/>
    </row>
    <row r="35" spans="1:10" ht="27" customHeight="1">
      <c r="A35" s="12" t="s">
        <v>106</v>
      </c>
      <c r="B35" s="12" t="s">
        <v>107</v>
      </c>
      <c r="C35" s="13">
        <v>140</v>
      </c>
      <c r="D35" s="12" t="s">
        <v>71</v>
      </c>
      <c r="E35" s="12" t="s">
        <v>108</v>
      </c>
      <c r="F35" s="14" t="s">
        <v>53</v>
      </c>
      <c r="G35" s="15" t="s">
        <v>17</v>
      </c>
      <c r="H35" s="15" t="s">
        <v>18</v>
      </c>
      <c r="I35" s="16">
        <v>44623</v>
      </c>
      <c r="J35" s="11"/>
    </row>
    <row r="36" spans="1:10" ht="27" customHeight="1">
      <c r="A36" s="12" t="s">
        <v>114</v>
      </c>
      <c r="B36" s="12" t="s">
        <v>115</v>
      </c>
      <c r="C36" s="13">
        <v>146</v>
      </c>
      <c r="D36" s="12" t="s">
        <v>116</v>
      </c>
      <c r="E36" s="12" t="s">
        <v>15</v>
      </c>
      <c r="F36" s="14" t="s">
        <v>117</v>
      </c>
      <c r="G36" s="15" t="s">
        <v>17</v>
      </c>
      <c r="H36" s="15" t="s">
        <v>18</v>
      </c>
      <c r="I36" s="16">
        <v>44346</v>
      </c>
      <c r="J36" s="17">
        <v>45012</v>
      </c>
    </row>
    <row r="37" spans="1:10" ht="27" customHeight="1">
      <c r="A37" s="12" t="s">
        <v>125</v>
      </c>
      <c r="B37" s="12" t="s">
        <v>126</v>
      </c>
      <c r="C37" s="13">
        <v>36</v>
      </c>
      <c r="D37" s="12" t="s">
        <v>26</v>
      </c>
      <c r="E37" s="12" t="s">
        <v>31</v>
      </c>
      <c r="F37" s="14" t="s">
        <v>80</v>
      </c>
      <c r="G37" s="15" t="s">
        <v>17</v>
      </c>
      <c r="H37" s="15" t="s">
        <v>18</v>
      </c>
      <c r="I37" s="16">
        <v>42829</v>
      </c>
      <c r="J37" s="11"/>
    </row>
    <row r="38" spans="1:10" ht="27" customHeight="1">
      <c r="A38" s="12" t="s">
        <v>249</v>
      </c>
      <c r="B38" s="12" t="s">
        <v>250</v>
      </c>
      <c r="C38" s="13">
        <v>157</v>
      </c>
      <c r="D38" s="12" t="s">
        <v>43</v>
      </c>
      <c r="E38" s="12" t="s">
        <v>234</v>
      </c>
      <c r="F38" s="14" t="s">
        <v>147</v>
      </c>
      <c r="G38" s="15" t="s">
        <v>17</v>
      </c>
      <c r="H38" s="15" t="s">
        <v>18</v>
      </c>
      <c r="I38" s="16">
        <v>45013</v>
      </c>
      <c r="J38" s="11"/>
    </row>
    <row r="39" spans="1:10" ht="27" customHeight="1">
      <c r="A39" s="12" t="s">
        <v>127</v>
      </c>
      <c r="B39" s="12" t="s">
        <v>128</v>
      </c>
      <c r="C39" s="13">
        <v>42</v>
      </c>
      <c r="D39" s="12" t="s">
        <v>26</v>
      </c>
      <c r="E39" s="18" t="s">
        <v>31</v>
      </c>
      <c r="F39" s="14" t="s">
        <v>80</v>
      </c>
      <c r="G39" s="15" t="s">
        <v>17</v>
      </c>
      <c r="H39" s="15" t="s">
        <v>18</v>
      </c>
      <c r="I39" s="16">
        <v>42926</v>
      </c>
      <c r="J39" s="11"/>
    </row>
    <row r="40" spans="1:10" ht="27" customHeight="1">
      <c r="A40" s="12" t="s">
        <v>251</v>
      </c>
      <c r="B40" s="12" t="s">
        <v>252</v>
      </c>
      <c r="C40" s="13">
        <v>155</v>
      </c>
      <c r="D40" s="12" t="s">
        <v>242</v>
      </c>
      <c r="E40" s="18" t="s">
        <v>253</v>
      </c>
      <c r="F40" s="14" t="s">
        <v>40</v>
      </c>
      <c r="G40" s="15" t="s">
        <v>17</v>
      </c>
      <c r="H40" s="15" t="s">
        <v>18</v>
      </c>
      <c r="I40" s="16">
        <v>45013</v>
      </c>
      <c r="J40" s="11"/>
    </row>
    <row r="41" spans="1:10" ht="27" customHeight="1">
      <c r="A41" s="12" t="s">
        <v>129</v>
      </c>
      <c r="B41" s="12" t="s">
        <v>130</v>
      </c>
      <c r="C41" s="13">
        <v>122</v>
      </c>
      <c r="D41" s="12" t="s">
        <v>43</v>
      </c>
      <c r="E41" s="12" t="s">
        <v>131</v>
      </c>
      <c r="F41" s="14" t="s">
        <v>40</v>
      </c>
      <c r="G41" s="15" t="s">
        <v>17</v>
      </c>
      <c r="H41" s="15" t="s">
        <v>18</v>
      </c>
      <c r="I41" s="16">
        <v>44397</v>
      </c>
      <c r="J41" s="17">
        <v>45005</v>
      </c>
    </row>
    <row r="42" spans="1:10" ht="27" customHeight="1">
      <c r="A42" s="12" t="s">
        <v>132</v>
      </c>
      <c r="B42" s="12" t="s">
        <v>133</v>
      </c>
      <c r="C42" s="13">
        <v>136</v>
      </c>
      <c r="D42" s="12" t="s">
        <v>134</v>
      </c>
      <c r="E42" s="12" t="s">
        <v>135</v>
      </c>
      <c r="F42" s="14" t="s">
        <v>57</v>
      </c>
      <c r="G42" s="15" t="s">
        <v>17</v>
      </c>
      <c r="H42" s="15" t="s">
        <v>18</v>
      </c>
      <c r="I42" s="16">
        <v>44579</v>
      </c>
      <c r="J42" s="11"/>
    </row>
    <row r="43" spans="1:10" ht="27" customHeight="1">
      <c r="A43" s="12" t="s">
        <v>136</v>
      </c>
      <c r="B43" s="12" t="s">
        <v>137</v>
      </c>
      <c r="C43" s="13">
        <v>145</v>
      </c>
      <c r="D43" s="12" t="s">
        <v>116</v>
      </c>
      <c r="E43" s="12" t="s">
        <v>15</v>
      </c>
      <c r="F43" s="14" t="s">
        <v>53</v>
      </c>
      <c r="G43" s="15" t="s">
        <v>17</v>
      </c>
      <c r="H43" s="15" t="s">
        <v>18</v>
      </c>
      <c r="I43" s="16">
        <v>44690</v>
      </c>
      <c r="J43" s="11"/>
    </row>
    <row r="44" spans="1:10" ht="27" customHeight="1">
      <c r="A44" s="12" t="s">
        <v>138</v>
      </c>
      <c r="B44" s="12" t="s">
        <v>139</v>
      </c>
      <c r="C44" s="13">
        <v>58</v>
      </c>
      <c r="D44" s="12" t="s">
        <v>26</v>
      </c>
      <c r="E44" s="12" t="s">
        <v>22</v>
      </c>
      <c r="F44" s="14" t="s">
        <v>23</v>
      </c>
      <c r="G44" s="15" t="s">
        <v>17</v>
      </c>
      <c r="H44" s="15" t="s">
        <v>18</v>
      </c>
      <c r="I44" s="16">
        <v>44566</v>
      </c>
      <c r="J44" s="17">
        <v>45012</v>
      </c>
    </row>
    <row r="45" spans="1:10" ht="27" customHeight="1">
      <c r="A45" s="12" t="s">
        <v>140</v>
      </c>
      <c r="B45" s="12" t="s">
        <v>141</v>
      </c>
      <c r="C45" s="13">
        <v>141</v>
      </c>
      <c r="D45" s="12" t="s">
        <v>142</v>
      </c>
      <c r="E45" s="12" t="s">
        <v>99</v>
      </c>
      <c r="F45" s="14" t="s">
        <v>100</v>
      </c>
      <c r="G45" s="15" t="s">
        <v>17</v>
      </c>
      <c r="H45" s="15" t="s">
        <v>18</v>
      </c>
      <c r="I45" s="16">
        <v>44638</v>
      </c>
      <c r="J45" s="17">
        <v>45002</v>
      </c>
    </row>
    <row r="46" spans="1:10" ht="27" customHeight="1">
      <c r="A46" s="12" t="s">
        <v>143</v>
      </c>
      <c r="B46" s="12" t="s">
        <v>144</v>
      </c>
      <c r="C46" s="13">
        <v>133</v>
      </c>
      <c r="D46" s="12" t="s">
        <v>145</v>
      </c>
      <c r="E46" s="12" t="s">
        <v>146</v>
      </c>
      <c r="F46" s="14" t="s">
        <v>147</v>
      </c>
      <c r="G46" s="15" t="s">
        <v>17</v>
      </c>
      <c r="H46" s="15" t="s">
        <v>18</v>
      </c>
      <c r="I46" s="16">
        <v>44566</v>
      </c>
      <c r="J46" s="11"/>
    </row>
    <row r="47" spans="1:10" ht="27" customHeight="1">
      <c r="A47" s="12" t="s">
        <v>148</v>
      </c>
      <c r="B47" s="12" t="s">
        <v>149</v>
      </c>
      <c r="C47" s="13">
        <v>43</v>
      </c>
      <c r="D47" s="12" t="s">
        <v>26</v>
      </c>
      <c r="E47" s="12" t="s">
        <v>56</v>
      </c>
      <c r="F47" s="14" t="s">
        <v>57</v>
      </c>
      <c r="G47" s="15" t="s">
        <v>17</v>
      </c>
      <c r="H47" s="15" t="s">
        <v>18</v>
      </c>
      <c r="I47" s="16">
        <v>42928</v>
      </c>
      <c r="J47" s="11"/>
    </row>
    <row r="48" spans="1:10" ht="27" customHeight="1">
      <c r="A48" s="12" t="s">
        <v>150</v>
      </c>
      <c r="B48" s="12" t="s">
        <v>151</v>
      </c>
      <c r="C48" s="13">
        <v>73</v>
      </c>
      <c r="D48" s="12" t="s">
        <v>26</v>
      </c>
      <c r="E48" s="12" t="s">
        <v>22</v>
      </c>
      <c r="F48" s="14" t="s">
        <v>91</v>
      </c>
      <c r="G48" s="15" t="s">
        <v>17</v>
      </c>
      <c r="H48" s="15" t="s">
        <v>18</v>
      </c>
      <c r="I48" s="16">
        <v>43742</v>
      </c>
      <c r="J48" s="11"/>
    </row>
    <row r="49" spans="1:9">
      <c r="A49" s="19"/>
    </row>
    <row r="50" spans="1:9" ht="42" customHeight="1" thickBot="1">
      <c r="A50" s="206" t="s">
        <v>152</v>
      </c>
      <c r="B50" s="207"/>
      <c r="C50" s="207"/>
      <c r="D50" s="207"/>
      <c r="E50" s="207"/>
      <c r="F50" s="207"/>
      <c r="G50" s="207"/>
      <c r="H50" s="207"/>
      <c r="I50" s="21"/>
    </row>
    <row r="51" spans="1:9" ht="28.5" customHeight="1" thickBot="1">
      <c r="A51" s="2" t="s">
        <v>2</v>
      </c>
      <c r="B51" s="3" t="s">
        <v>3</v>
      </c>
      <c r="C51" s="3" t="s">
        <v>4</v>
      </c>
      <c r="D51" s="3" t="s">
        <v>5</v>
      </c>
      <c r="E51" s="3" t="s">
        <v>7</v>
      </c>
      <c r="F51" s="73" t="s">
        <v>8</v>
      </c>
      <c r="G51" s="74" t="s">
        <v>153</v>
      </c>
      <c r="H51" s="75" t="s">
        <v>221</v>
      </c>
    </row>
    <row r="52" spans="1:9" ht="27" customHeight="1">
      <c r="A52" s="6" t="s">
        <v>154</v>
      </c>
      <c r="B52" s="6" t="s">
        <v>155</v>
      </c>
      <c r="C52" s="79">
        <v>143</v>
      </c>
      <c r="D52" s="6" t="s">
        <v>156</v>
      </c>
      <c r="E52" s="8" t="s">
        <v>40</v>
      </c>
      <c r="F52" s="9" t="s">
        <v>157</v>
      </c>
      <c r="G52" s="76">
        <v>44663</v>
      </c>
      <c r="H52" s="10">
        <v>44985</v>
      </c>
    </row>
    <row r="53" spans="1:9" ht="31.5" customHeight="1">
      <c r="A53" s="12" t="s">
        <v>160</v>
      </c>
      <c r="B53" s="12" t="s">
        <v>161</v>
      </c>
      <c r="C53" s="13">
        <v>132</v>
      </c>
      <c r="D53" s="12" t="s">
        <v>162</v>
      </c>
      <c r="E53" s="14" t="s">
        <v>147</v>
      </c>
      <c r="F53" s="15" t="s">
        <v>157</v>
      </c>
      <c r="G53" s="78">
        <v>44532</v>
      </c>
      <c r="H53" s="16">
        <v>44992</v>
      </c>
    </row>
    <row r="54" spans="1:9" ht="31.5" customHeight="1">
      <c r="A54" s="12" t="s">
        <v>254</v>
      </c>
      <c r="B54" s="12" t="s">
        <v>255</v>
      </c>
      <c r="C54" s="13">
        <v>148</v>
      </c>
      <c r="D54" s="12" t="s">
        <v>162</v>
      </c>
      <c r="E54" s="14" t="s">
        <v>147</v>
      </c>
      <c r="F54" s="15" t="s">
        <v>157</v>
      </c>
      <c r="G54" s="78">
        <v>44995</v>
      </c>
      <c r="H54" s="16"/>
    </row>
    <row r="55" spans="1:9" ht="31.5" customHeight="1">
      <c r="A55" s="12" t="s">
        <v>256</v>
      </c>
      <c r="B55" s="12" t="s">
        <v>226</v>
      </c>
      <c r="C55" s="13">
        <v>147</v>
      </c>
      <c r="D55" s="12" t="s">
        <v>257</v>
      </c>
      <c r="E55" s="14" t="s">
        <v>258</v>
      </c>
      <c r="F55" s="15" t="s">
        <v>157</v>
      </c>
      <c r="G55" s="78">
        <v>44974</v>
      </c>
      <c r="H55" s="16"/>
    </row>
  </sheetData>
  <mergeCells count="3">
    <mergeCell ref="A1:I1"/>
    <mergeCell ref="A2:I2"/>
    <mergeCell ref="A50:H50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40" workbookViewId="0">
      <selection activeCell="C44" sqref="C44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377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1" t="s">
        <v>6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2"/>
      <c r="E4" s="256"/>
      <c r="F4" s="256"/>
      <c r="G4" s="258"/>
    </row>
    <row r="5" spans="1:7" ht="28.5" customHeight="1">
      <c r="A5" s="114" t="s">
        <v>330</v>
      </c>
      <c r="B5" s="114">
        <v>169</v>
      </c>
      <c r="C5" s="91" t="s">
        <v>71</v>
      </c>
      <c r="D5" s="91" t="s">
        <v>378</v>
      </c>
      <c r="E5" s="116">
        <v>0</v>
      </c>
      <c r="F5" s="116">
        <v>1431.82</v>
      </c>
      <c r="G5" s="115">
        <f>SUM(E5:F5)</f>
        <v>1431.82</v>
      </c>
    </row>
    <row r="6" spans="1:7" ht="28.5" customHeight="1">
      <c r="A6" s="114" t="s">
        <v>230</v>
      </c>
      <c r="B6" s="114">
        <v>149</v>
      </c>
      <c r="C6" s="91" t="s">
        <v>43</v>
      </c>
      <c r="D6" s="91" t="s">
        <v>44</v>
      </c>
      <c r="E6" s="116">
        <v>1341</v>
      </c>
      <c r="F6" s="116">
        <v>1500</v>
      </c>
      <c r="G6" s="115">
        <f>SUM(E6:F6)</f>
        <v>2841</v>
      </c>
    </row>
    <row r="7" spans="1:7" ht="28.5" customHeight="1">
      <c r="A7" s="114" t="s">
        <v>277</v>
      </c>
      <c r="B7" s="114">
        <v>159</v>
      </c>
      <c r="C7" s="91" t="s">
        <v>43</v>
      </c>
      <c r="D7" s="91" t="s">
        <v>131</v>
      </c>
      <c r="E7" s="116">
        <f>1350+138.5</f>
        <v>1488.5</v>
      </c>
      <c r="F7" s="116">
        <v>1500</v>
      </c>
      <c r="G7" s="115">
        <f>SUM(E7:F7)</f>
        <v>2988.5</v>
      </c>
    </row>
    <row r="8" spans="1:7" ht="27" customHeight="1">
      <c r="A8" s="12" t="s">
        <v>25</v>
      </c>
      <c r="B8" s="13">
        <v>102</v>
      </c>
      <c r="C8" s="12" t="s">
        <v>26</v>
      </c>
      <c r="D8" s="12" t="s">
        <v>27</v>
      </c>
      <c r="E8" s="43">
        <v>0</v>
      </c>
      <c r="F8" s="116">
        <v>1500</v>
      </c>
      <c r="G8" s="44">
        <f t="shared" ref="G8:G60" si="0">E8+F8</f>
        <v>1500</v>
      </c>
    </row>
    <row r="9" spans="1:7" ht="27" customHeight="1">
      <c r="A9" s="12" t="s">
        <v>30</v>
      </c>
      <c r="B9" s="13">
        <v>91</v>
      </c>
      <c r="C9" s="12" t="s">
        <v>21</v>
      </c>
      <c r="D9" s="12" t="s">
        <v>31</v>
      </c>
      <c r="E9" s="43">
        <v>0</v>
      </c>
      <c r="F9" s="43">
        <v>1500</v>
      </c>
      <c r="G9" s="44">
        <f t="shared" si="0"/>
        <v>1500</v>
      </c>
    </row>
    <row r="10" spans="1:7" ht="27" customHeight="1">
      <c r="A10" s="12" t="s">
        <v>34</v>
      </c>
      <c r="B10" s="13">
        <v>33</v>
      </c>
      <c r="C10" s="12" t="s">
        <v>21</v>
      </c>
      <c r="D10" s="12" t="s">
        <v>22</v>
      </c>
      <c r="E10" s="43">
        <v>0</v>
      </c>
      <c r="F10" s="43">
        <v>1500</v>
      </c>
      <c r="G10" s="44">
        <f t="shared" si="0"/>
        <v>1500</v>
      </c>
    </row>
    <row r="11" spans="1:7" ht="27" customHeight="1">
      <c r="A11" s="12" t="s">
        <v>37</v>
      </c>
      <c r="B11" s="13">
        <v>83</v>
      </c>
      <c r="C11" s="12" t="s">
        <v>38</v>
      </c>
      <c r="D11" s="12" t="s">
        <v>39</v>
      </c>
      <c r="E11" s="43">
        <v>0</v>
      </c>
      <c r="F11" s="43">
        <v>1500</v>
      </c>
      <c r="G11" s="44">
        <f t="shared" si="0"/>
        <v>1500</v>
      </c>
    </row>
    <row r="12" spans="1:7" ht="27" customHeight="1">
      <c r="A12" s="12" t="s">
        <v>379</v>
      </c>
      <c r="B12" s="13">
        <v>172</v>
      </c>
      <c r="C12" s="12" t="s">
        <v>63</v>
      </c>
      <c r="D12" s="12" t="s">
        <v>56</v>
      </c>
      <c r="E12" s="43">
        <v>0</v>
      </c>
      <c r="F12" s="43">
        <v>613.64</v>
      </c>
      <c r="G12" s="44">
        <f t="shared" si="0"/>
        <v>613.64</v>
      </c>
    </row>
    <row r="13" spans="1:7" ht="27" customHeight="1">
      <c r="A13" s="12" t="s">
        <v>280</v>
      </c>
      <c r="B13" s="13">
        <v>162</v>
      </c>
      <c r="C13" s="12" t="s">
        <v>124</v>
      </c>
      <c r="D13" s="12" t="s">
        <v>124</v>
      </c>
      <c r="E13" s="43">
        <v>0</v>
      </c>
      <c r="F13" s="43">
        <v>1500</v>
      </c>
      <c r="G13" s="44">
        <f t="shared" si="0"/>
        <v>1500</v>
      </c>
    </row>
    <row r="14" spans="1:7" ht="27" customHeight="1">
      <c r="A14" s="12" t="s">
        <v>46</v>
      </c>
      <c r="B14" s="13">
        <v>28</v>
      </c>
      <c r="C14" s="12" t="s">
        <v>21</v>
      </c>
      <c r="D14" s="12" t="s">
        <v>47</v>
      </c>
      <c r="E14" s="43">
        <v>1500</v>
      </c>
      <c r="F14" s="43">
        <v>1500</v>
      </c>
      <c r="G14" s="44">
        <f t="shared" si="0"/>
        <v>3000</v>
      </c>
    </row>
    <row r="15" spans="1:7" ht="27" customHeight="1">
      <c r="A15" s="12" t="s">
        <v>50</v>
      </c>
      <c r="B15" s="13">
        <v>134</v>
      </c>
      <c r="C15" s="12" t="s">
        <v>302</v>
      </c>
      <c r="D15" s="12" t="s">
        <v>52</v>
      </c>
      <c r="E15" s="43">
        <f>1209.44+147.46</f>
        <v>1356.9</v>
      </c>
      <c r="F15" s="43">
        <v>1500</v>
      </c>
      <c r="G15" s="44">
        <f t="shared" si="0"/>
        <v>2856.9</v>
      </c>
    </row>
    <row r="16" spans="1:7" ht="27" customHeight="1">
      <c r="A16" s="12" t="s">
        <v>283</v>
      </c>
      <c r="B16" s="13">
        <v>161</v>
      </c>
      <c r="C16" s="12" t="s">
        <v>71</v>
      </c>
      <c r="D16" s="12" t="s">
        <v>108</v>
      </c>
      <c r="E16" s="43">
        <v>0</v>
      </c>
      <c r="F16" s="43">
        <v>1500</v>
      </c>
      <c r="G16" s="44">
        <f t="shared" si="0"/>
        <v>1500</v>
      </c>
    </row>
    <row r="17" spans="1:7" ht="27" customHeight="1">
      <c r="A17" s="12" t="s">
        <v>285</v>
      </c>
      <c r="B17" s="13">
        <v>164</v>
      </c>
      <c r="C17" s="12" t="s">
        <v>286</v>
      </c>
      <c r="D17" s="12" t="s">
        <v>287</v>
      </c>
      <c r="E17" s="43">
        <v>0</v>
      </c>
      <c r="F17" s="43">
        <v>1500</v>
      </c>
      <c r="G17" s="44">
        <f t="shared" si="0"/>
        <v>1500</v>
      </c>
    </row>
    <row r="18" spans="1:7" ht="26.25" customHeight="1">
      <c r="A18" s="12" t="s">
        <v>55</v>
      </c>
      <c r="B18" s="13">
        <v>87</v>
      </c>
      <c r="C18" s="12" t="s">
        <v>21</v>
      </c>
      <c r="D18" s="12" t="s">
        <v>56</v>
      </c>
      <c r="E18" s="43">
        <v>0</v>
      </c>
      <c r="F18" s="43">
        <v>477.27</v>
      </c>
      <c r="G18" s="44">
        <f t="shared" si="0"/>
        <v>477.27</v>
      </c>
    </row>
    <row r="19" spans="1:7" ht="27" customHeight="1">
      <c r="A19" s="12" t="s">
        <v>59</v>
      </c>
      <c r="B19" s="13">
        <v>110</v>
      </c>
      <c r="C19" s="12" t="s">
        <v>288</v>
      </c>
      <c r="D19" s="12" t="s">
        <v>52</v>
      </c>
      <c r="E19" s="43">
        <f>1350+79.16</f>
        <v>1429.16</v>
      </c>
      <c r="F19" s="43">
        <v>1500</v>
      </c>
      <c r="G19" s="44">
        <f t="shared" si="0"/>
        <v>2929.16</v>
      </c>
    </row>
    <row r="20" spans="1:7" ht="27" customHeight="1">
      <c r="A20" s="12" t="s">
        <v>335</v>
      </c>
      <c r="B20" s="13">
        <v>173</v>
      </c>
      <c r="C20" s="12" t="s">
        <v>63</v>
      </c>
      <c r="D20" s="12" t="s">
        <v>336</v>
      </c>
      <c r="E20" s="43">
        <v>0</v>
      </c>
      <c r="F20" s="43">
        <v>613.64</v>
      </c>
      <c r="G20" s="44">
        <f t="shared" si="0"/>
        <v>613.64</v>
      </c>
    </row>
    <row r="21" spans="1:7" ht="27" customHeight="1">
      <c r="A21" s="12" t="s">
        <v>338</v>
      </c>
      <c r="B21" s="13">
        <v>174</v>
      </c>
      <c r="C21" s="12" t="s">
        <v>63</v>
      </c>
      <c r="D21" s="12" t="s">
        <v>99</v>
      </c>
      <c r="E21" s="43">
        <v>0</v>
      </c>
      <c r="F21" s="43">
        <v>613.64</v>
      </c>
      <c r="G21" s="44">
        <f t="shared" si="0"/>
        <v>613.64</v>
      </c>
    </row>
    <row r="22" spans="1:7" ht="27" customHeight="1">
      <c r="A22" s="12" t="s">
        <v>232</v>
      </c>
      <c r="B22" s="13">
        <v>153</v>
      </c>
      <c r="C22" s="12" t="s">
        <v>43</v>
      </c>
      <c r="D22" s="12" t="s">
        <v>234</v>
      </c>
      <c r="E22" s="43">
        <v>0</v>
      </c>
      <c r="F22" s="43">
        <v>1500</v>
      </c>
      <c r="G22" s="44">
        <f t="shared" si="0"/>
        <v>1500</v>
      </c>
    </row>
    <row r="23" spans="1:7" ht="27" customHeight="1">
      <c r="A23" s="12" t="s">
        <v>236</v>
      </c>
      <c r="B23" s="13">
        <v>150</v>
      </c>
      <c r="C23" s="12" t="s">
        <v>43</v>
      </c>
      <c r="D23" s="12" t="s">
        <v>234</v>
      </c>
      <c r="E23" s="43">
        <v>0</v>
      </c>
      <c r="F23" s="43">
        <v>1500</v>
      </c>
      <c r="G23" s="44">
        <f t="shared" si="0"/>
        <v>1500</v>
      </c>
    </row>
    <row r="24" spans="1:7" ht="26.25" customHeight="1">
      <c r="A24" s="12" t="s">
        <v>239</v>
      </c>
      <c r="B24" s="13">
        <v>152</v>
      </c>
      <c r="C24" s="12" t="s">
        <v>71</v>
      </c>
      <c r="D24" s="12" t="s">
        <v>121</v>
      </c>
      <c r="E24" s="43">
        <v>1350</v>
      </c>
      <c r="F24" s="43">
        <v>1500</v>
      </c>
      <c r="G24" s="44">
        <f t="shared" si="0"/>
        <v>2850</v>
      </c>
    </row>
    <row r="25" spans="1:7" ht="26.25" customHeight="1">
      <c r="A25" s="12" t="s">
        <v>241</v>
      </c>
      <c r="B25" s="13">
        <v>154</v>
      </c>
      <c r="C25" s="12" t="s">
        <v>242</v>
      </c>
      <c r="D25" s="12" t="s">
        <v>77</v>
      </c>
      <c r="E25" s="43">
        <v>0</v>
      </c>
      <c r="F25" s="43">
        <v>1500</v>
      </c>
      <c r="G25" s="44">
        <f t="shared" si="0"/>
        <v>1500</v>
      </c>
    </row>
    <row r="26" spans="1:7" ht="26.25" customHeight="1">
      <c r="A26" s="12" t="s">
        <v>340</v>
      </c>
      <c r="B26" s="13">
        <v>175</v>
      </c>
      <c r="C26" s="12" t="s">
        <v>63</v>
      </c>
      <c r="D26" s="12" t="s">
        <v>47</v>
      </c>
      <c r="E26" s="43">
        <v>0</v>
      </c>
      <c r="F26" s="43">
        <v>613.64</v>
      </c>
      <c r="G26" s="44">
        <f t="shared" si="0"/>
        <v>613.64</v>
      </c>
    </row>
    <row r="27" spans="1:7" ht="26.25" customHeight="1">
      <c r="A27" s="12" t="s">
        <v>343</v>
      </c>
      <c r="B27" s="13">
        <v>170</v>
      </c>
      <c r="C27" s="12" t="s">
        <v>43</v>
      </c>
      <c r="D27" s="12" t="s">
        <v>77</v>
      </c>
      <c r="E27" s="43">
        <v>0</v>
      </c>
      <c r="F27" s="43">
        <v>1363</v>
      </c>
      <c r="G27" s="44">
        <f t="shared" si="0"/>
        <v>1363</v>
      </c>
    </row>
    <row r="28" spans="1:7" ht="26.25" customHeight="1">
      <c r="A28" s="12" t="s">
        <v>312</v>
      </c>
      <c r="B28" s="13">
        <v>166</v>
      </c>
      <c r="C28" s="12" t="s">
        <v>313</v>
      </c>
      <c r="D28" s="12" t="s">
        <v>47</v>
      </c>
      <c r="E28" s="43">
        <v>0</v>
      </c>
      <c r="F28" s="43">
        <v>1500</v>
      </c>
      <c r="G28" s="44">
        <f>E28+F28</f>
        <v>1500</v>
      </c>
    </row>
    <row r="29" spans="1:7" ht="26.25" customHeight="1">
      <c r="A29" s="12" t="s">
        <v>347</v>
      </c>
      <c r="B29" s="13">
        <v>171</v>
      </c>
      <c r="C29" s="12" t="s">
        <v>43</v>
      </c>
      <c r="D29" s="12" t="s">
        <v>314</v>
      </c>
      <c r="E29" s="43">
        <v>0</v>
      </c>
      <c r="F29" s="43">
        <v>681.82</v>
      </c>
      <c r="G29" s="44">
        <f>E29+F29</f>
        <v>681.82</v>
      </c>
    </row>
    <row r="30" spans="1:7" ht="26.25" customHeight="1">
      <c r="A30" s="12" t="s">
        <v>290</v>
      </c>
      <c r="B30" s="13">
        <v>165</v>
      </c>
      <c r="C30" s="12" t="s">
        <v>43</v>
      </c>
      <c r="D30" s="12" t="s">
        <v>314</v>
      </c>
      <c r="E30" s="43">
        <v>0</v>
      </c>
      <c r="F30" s="43">
        <v>1500</v>
      </c>
      <c r="G30" s="44">
        <f t="shared" si="0"/>
        <v>1500</v>
      </c>
    </row>
    <row r="31" spans="1:7" ht="27" customHeight="1">
      <c r="A31" s="12" t="s">
        <v>79</v>
      </c>
      <c r="B31" s="13">
        <v>50</v>
      </c>
      <c r="C31" s="12" t="s">
        <v>26</v>
      </c>
      <c r="D31" s="18" t="s">
        <v>31</v>
      </c>
      <c r="E31" s="43">
        <v>1350</v>
      </c>
      <c r="F31" s="43">
        <v>1159.0899999999999</v>
      </c>
      <c r="G31" s="44">
        <f t="shared" si="0"/>
        <v>2509.09</v>
      </c>
    </row>
    <row r="32" spans="1:7" ht="27" customHeight="1">
      <c r="A32" s="12" t="s">
        <v>245</v>
      </c>
      <c r="B32" s="13">
        <v>151</v>
      </c>
      <c r="C32" s="12" t="s">
        <v>71</v>
      </c>
      <c r="D32" s="18" t="s">
        <v>267</v>
      </c>
      <c r="E32" s="43">
        <v>0</v>
      </c>
      <c r="F32" s="43">
        <v>1500</v>
      </c>
      <c r="G32" s="44">
        <f t="shared" si="0"/>
        <v>1500</v>
      </c>
    </row>
    <row r="33" spans="1:7" ht="27" customHeight="1">
      <c r="A33" s="12" t="s">
        <v>316</v>
      </c>
      <c r="B33" s="13">
        <v>167</v>
      </c>
      <c r="C33" s="12" t="s">
        <v>63</v>
      </c>
      <c r="D33" s="18" t="s">
        <v>47</v>
      </c>
      <c r="E33" s="43">
        <v>1087.77</v>
      </c>
      <c r="F33" s="43">
        <v>1500</v>
      </c>
      <c r="G33" s="44">
        <f>E33+F33</f>
        <v>2587.77</v>
      </c>
    </row>
    <row r="34" spans="1:7" ht="27" customHeight="1">
      <c r="A34" s="12" t="s">
        <v>82</v>
      </c>
      <c r="B34" s="13">
        <v>27</v>
      </c>
      <c r="C34" s="12" t="s">
        <v>26</v>
      </c>
      <c r="D34" s="12" t="s">
        <v>31</v>
      </c>
      <c r="E34" s="43">
        <v>1350</v>
      </c>
      <c r="F34" s="43">
        <v>1500</v>
      </c>
      <c r="G34" s="44">
        <f t="shared" si="0"/>
        <v>2850</v>
      </c>
    </row>
    <row r="35" spans="1:7" ht="27" customHeight="1">
      <c r="A35" s="12" t="s">
        <v>84</v>
      </c>
      <c r="B35" s="13">
        <v>65</v>
      </c>
      <c r="C35" s="12" t="s">
        <v>43</v>
      </c>
      <c r="D35" s="12" t="s">
        <v>314</v>
      </c>
      <c r="E35" s="43">
        <v>1341.86</v>
      </c>
      <c r="F35" s="43">
        <v>1500</v>
      </c>
      <c r="G35" s="44">
        <f>E35+F35</f>
        <v>2841.8599999999997</v>
      </c>
    </row>
    <row r="36" spans="1:7" ht="27" customHeight="1">
      <c r="A36" s="12" t="s">
        <v>349</v>
      </c>
      <c r="B36" s="13">
        <v>176</v>
      </c>
      <c r="C36" s="12" t="s">
        <v>63</v>
      </c>
      <c r="D36" s="12" t="s">
        <v>22</v>
      </c>
      <c r="E36" s="43">
        <v>0</v>
      </c>
      <c r="F36" s="43">
        <v>613.64</v>
      </c>
      <c r="G36" s="44">
        <f>E36+F36</f>
        <v>613.64</v>
      </c>
    </row>
    <row r="37" spans="1:7" ht="27" customHeight="1">
      <c r="A37" s="12" t="s">
        <v>318</v>
      </c>
      <c r="B37" s="13">
        <v>168</v>
      </c>
      <c r="C37" s="12" t="s">
        <v>71</v>
      </c>
      <c r="D37" s="12" t="s">
        <v>72</v>
      </c>
      <c r="E37" s="43">
        <v>0</v>
      </c>
      <c r="F37" s="43">
        <v>1500</v>
      </c>
      <c r="G37" s="44">
        <f>E37+F37</f>
        <v>1500</v>
      </c>
    </row>
    <row r="38" spans="1:7" ht="27" customHeight="1">
      <c r="A38" s="12" t="s">
        <v>93</v>
      </c>
      <c r="B38" s="13">
        <v>135</v>
      </c>
      <c r="C38" s="45" t="s">
        <v>181</v>
      </c>
      <c r="D38" s="12" t="s">
        <v>31</v>
      </c>
      <c r="E38" s="43">
        <v>1159.52</v>
      </c>
      <c r="F38" s="43">
        <v>1500</v>
      </c>
      <c r="G38" s="44">
        <f t="shared" si="0"/>
        <v>2659.52</v>
      </c>
    </row>
    <row r="39" spans="1:7" ht="27" customHeight="1">
      <c r="A39" s="12" t="s">
        <v>351</v>
      </c>
      <c r="B39" s="13">
        <v>177</v>
      </c>
      <c r="C39" s="45" t="s">
        <v>63</v>
      </c>
      <c r="D39" s="12" t="s">
        <v>352</v>
      </c>
      <c r="E39" s="43">
        <v>0</v>
      </c>
      <c r="F39" s="43">
        <v>613.64</v>
      </c>
      <c r="G39" s="44">
        <f t="shared" si="0"/>
        <v>613.64</v>
      </c>
    </row>
    <row r="40" spans="1:7" ht="27" customHeight="1">
      <c r="A40" s="12" t="s">
        <v>98</v>
      </c>
      <c r="B40" s="13">
        <v>120</v>
      </c>
      <c r="C40" s="12" t="s">
        <v>26</v>
      </c>
      <c r="D40" s="12" t="s">
        <v>99</v>
      </c>
      <c r="E40" s="43">
        <f>734.72+47.73</f>
        <v>782.45</v>
      </c>
      <c r="F40" s="43">
        <v>1500</v>
      </c>
      <c r="G40" s="44">
        <f t="shared" si="0"/>
        <v>2282.4499999999998</v>
      </c>
    </row>
    <row r="41" spans="1:7" ht="27" customHeight="1">
      <c r="A41" s="12" t="s">
        <v>102</v>
      </c>
      <c r="B41" s="13">
        <v>49</v>
      </c>
      <c r="C41" s="12" t="s">
        <v>26</v>
      </c>
      <c r="D41" s="12" t="s">
        <v>31</v>
      </c>
      <c r="E41" s="43">
        <v>0</v>
      </c>
      <c r="F41" s="43">
        <v>1500</v>
      </c>
      <c r="G41" s="44">
        <f t="shared" si="0"/>
        <v>1500</v>
      </c>
    </row>
    <row r="42" spans="1:7" ht="27" customHeight="1">
      <c r="A42" s="12" t="s">
        <v>248</v>
      </c>
      <c r="B42" s="13">
        <v>156</v>
      </c>
      <c r="C42" s="12" t="s">
        <v>71</v>
      </c>
      <c r="D42" s="12" t="s">
        <v>86</v>
      </c>
      <c r="E42" s="43">
        <v>0</v>
      </c>
      <c r="F42" s="43">
        <v>1500</v>
      </c>
      <c r="G42" s="44">
        <f t="shared" si="0"/>
        <v>1500</v>
      </c>
    </row>
    <row r="43" spans="1:7" ht="27" customHeight="1">
      <c r="A43" s="12" t="s">
        <v>355</v>
      </c>
      <c r="B43" s="13">
        <v>178</v>
      </c>
      <c r="C43" s="12" t="s">
        <v>63</v>
      </c>
      <c r="D43" s="12" t="s">
        <v>22</v>
      </c>
      <c r="E43" s="43">
        <v>0</v>
      </c>
      <c r="F43" s="43">
        <v>613.64</v>
      </c>
      <c r="G43" s="44">
        <f t="shared" si="0"/>
        <v>613.64</v>
      </c>
    </row>
    <row r="44" spans="1:7" ht="27" customHeight="1">
      <c r="A44" s="12" t="s">
        <v>104</v>
      </c>
      <c r="B44" s="13">
        <v>142</v>
      </c>
      <c r="C44" s="31" t="s">
        <v>452</v>
      </c>
      <c r="D44" s="12" t="s">
        <v>56</v>
      </c>
      <c r="E44" s="43">
        <v>0</v>
      </c>
      <c r="F44" s="43">
        <v>1500</v>
      </c>
      <c r="G44" s="44">
        <f t="shared" si="0"/>
        <v>1500</v>
      </c>
    </row>
    <row r="45" spans="1:7" ht="27" customHeight="1">
      <c r="A45" s="12" t="s">
        <v>292</v>
      </c>
      <c r="B45" s="13">
        <v>163</v>
      </c>
      <c r="C45" s="12" t="s">
        <v>43</v>
      </c>
      <c r="D45" s="12" t="s">
        <v>314</v>
      </c>
      <c r="E45" s="43">
        <v>1350</v>
      </c>
      <c r="F45" s="43">
        <v>1500</v>
      </c>
      <c r="G45" s="44">
        <f t="shared" si="0"/>
        <v>2850</v>
      </c>
    </row>
    <row r="46" spans="1:7" ht="27" customHeight="1">
      <c r="A46" s="12" t="s">
        <v>357</v>
      </c>
      <c r="B46" s="13">
        <v>179</v>
      </c>
      <c r="C46" s="12" t="s">
        <v>63</v>
      </c>
      <c r="D46" s="12" t="s">
        <v>27</v>
      </c>
      <c r="E46" s="43">
        <v>0</v>
      </c>
      <c r="F46" s="43">
        <v>613.64</v>
      </c>
      <c r="G46" s="44">
        <f t="shared" si="0"/>
        <v>613.64</v>
      </c>
    </row>
    <row r="47" spans="1:7" ht="27" customHeight="1">
      <c r="A47" s="12" t="s">
        <v>294</v>
      </c>
      <c r="B47" s="13">
        <v>158</v>
      </c>
      <c r="C47" s="12" t="s">
        <v>180</v>
      </c>
      <c r="D47" s="12" t="s">
        <v>15</v>
      </c>
      <c r="E47" s="43">
        <v>406.11</v>
      </c>
      <c r="F47" s="43">
        <v>1500</v>
      </c>
      <c r="G47" s="44">
        <f t="shared" si="0"/>
        <v>1906.1100000000001</v>
      </c>
    </row>
    <row r="48" spans="1:7" ht="27" customHeight="1">
      <c r="A48" s="12" t="s">
        <v>376</v>
      </c>
      <c r="B48" s="13">
        <v>180</v>
      </c>
      <c r="C48" s="12" t="s">
        <v>63</v>
      </c>
      <c r="D48" s="12" t="s">
        <v>52</v>
      </c>
      <c r="E48" s="43">
        <v>0</v>
      </c>
      <c r="F48" s="43">
        <v>613.64</v>
      </c>
      <c r="G48" s="44">
        <f t="shared" si="0"/>
        <v>613.64</v>
      </c>
    </row>
    <row r="49" spans="1:7" ht="27" customHeight="1">
      <c r="A49" s="12" t="s">
        <v>126</v>
      </c>
      <c r="B49" s="13">
        <v>36</v>
      </c>
      <c r="C49" s="12" t="s">
        <v>26</v>
      </c>
      <c r="D49" s="12" t="s">
        <v>31</v>
      </c>
      <c r="E49" s="43">
        <f>417.28+125.44</f>
        <v>542.72</v>
      </c>
      <c r="F49" s="43">
        <v>1500</v>
      </c>
      <c r="G49" s="44">
        <f t="shared" si="0"/>
        <v>2042.72</v>
      </c>
    </row>
    <row r="50" spans="1:7" ht="27" customHeight="1">
      <c r="A50" s="12" t="s">
        <v>268</v>
      </c>
      <c r="B50" s="13">
        <v>157</v>
      </c>
      <c r="C50" s="12" t="s">
        <v>233</v>
      </c>
      <c r="D50" s="12" t="s">
        <v>234</v>
      </c>
      <c r="E50" s="43">
        <v>75</v>
      </c>
      <c r="F50" s="43">
        <v>1500</v>
      </c>
      <c r="G50" s="44">
        <f t="shared" si="0"/>
        <v>1575</v>
      </c>
    </row>
    <row r="51" spans="1:7" ht="27" customHeight="1">
      <c r="A51" s="12" t="s">
        <v>361</v>
      </c>
      <c r="B51" s="13">
        <v>181</v>
      </c>
      <c r="C51" s="12" t="s">
        <v>63</v>
      </c>
      <c r="D51" s="12" t="s">
        <v>135</v>
      </c>
      <c r="E51" s="43">
        <v>0</v>
      </c>
      <c r="F51" s="43">
        <v>613.64</v>
      </c>
      <c r="G51" s="44">
        <f t="shared" si="0"/>
        <v>613.64</v>
      </c>
    </row>
    <row r="52" spans="1:7" ht="27" customHeight="1">
      <c r="A52" s="12" t="s">
        <v>128</v>
      </c>
      <c r="B52" s="13">
        <v>42</v>
      </c>
      <c r="C52" s="12" t="s">
        <v>26</v>
      </c>
      <c r="D52" s="18" t="s">
        <v>31</v>
      </c>
      <c r="E52" s="43">
        <v>1350</v>
      </c>
      <c r="F52" s="43">
        <v>1500</v>
      </c>
      <c r="G52" s="44">
        <f t="shared" si="0"/>
        <v>2850</v>
      </c>
    </row>
    <row r="53" spans="1:7" ht="27" customHeight="1">
      <c r="A53" s="12" t="s">
        <v>252</v>
      </c>
      <c r="B53" s="13">
        <v>155</v>
      </c>
      <c r="C53" s="12" t="s">
        <v>242</v>
      </c>
      <c r="D53" s="12" t="s">
        <v>253</v>
      </c>
      <c r="E53" s="43">
        <v>0</v>
      </c>
      <c r="F53" s="43">
        <v>1500</v>
      </c>
      <c r="G53" s="44">
        <f t="shared" si="0"/>
        <v>1500</v>
      </c>
    </row>
    <row r="54" spans="1:7" ht="26.25" customHeight="1">
      <c r="A54" s="12" t="s">
        <v>133</v>
      </c>
      <c r="B54" s="13">
        <v>136</v>
      </c>
      <c r="C54" s="12" t="s">
        <v>134</v>
      </c>
      <c r="D54" s="12" t="s">
        <v>135</v>
      </c>
      <c r="E54" s="43">
        <v>1228.68</v>
      </c>
      <c r="F54" s="43">
        <v>1500</v>
      </c>
      <c r="G54" s="44">
        <f t="shared" si="0"/>
        <v>2728.6800000000003</v>
      </c>
    </row>
    <row r="55" spans="1:7" ht="26.25" customHeight="1">
      <c r="A55" s="12" t="s">
        <v>363</v>
      </c>
      <c r="B55" s="13">
        <v>182</v>
      </c>
      <c r="C55" s="12" t="s">
        <v>63</v>
      </c>
      <c r="D55" s="12" t="s">
        <v>22</v>
      </c>
      <c r="E55" s="43">
        <v>0</v>
      </c>
      <c r="F55" s="43">
        <v>613.64</v>
      </c>
      <c r="G55" s="44">
        <f t="shared" si="0"/>
        <v>613.64</v>
      </c>
    </row>
    <row r="56" spans="1:7" ht="27" customHeight="1">
      <c r="A56" s="12" t="s">
        <v>144</v>
      </c>
      <c r="B56" s="13">
        <v>133</v>
      </c>
      <c r="C56" s="12" t="s">
        <v>145</v>
      </c>
      <c r="D56" s="12" t="s">
        <v>77</v>
      </c>
      <c r="E56" s="43">
        <v>916.71</v>
      </c>
      <c r="F56" s="43">
        <v>1500</v>
      </c>
      <c r="G56" s="44">
        <f t="shared" si="0"/>
        <v>2416.71</v>
      </c>
    </row>
    <row r="57" spans="1:7" ht="27" customHeight="1">
      <c r="A57" s="12" t="s">
        <v>365</v>
      </c>
      <c r="B57" s="13">
        <v>183</v>
      </c>
      <c r="C57" s="12" t="s">
        <v>63</v>
      </c>
      <c r="D57" s="12" t="s">
        <v>22</v>
      </c>
      <c r="E57" s="43">
        <v>0</v>
      </c>
      <c r="F57" s="43">
        <v>613.64</v>
      </c>
      <c r="G57" s="44">
        <f t="shared" si="0"/>
        <v>613.64</v>
      </c>
    </row>
    <row r="58" spans="1:7" ht="27" customHeight="1">
      <c r="A58" s="12" t="s">
        <v>149</v>
      </c>
      <c r="B58" s="13">
        <v>43</v>
      </c>
      <c r="C58" s="12" t="s">
        <v>26</v>
      </c>
      <c r="D58" s="12" t="s">
        <v>22</v>
      </c>
      <c r="E58" s="43">
        <f>916.71+145.97</f>
        <v>1062.68</v>
      </c>
      <c r="F58" s="43">
        <v>1500</v>
      </c>
      <c r="G58" s="44">
        <f t="shared" si="0"/>
        <v>2562.6800000000003</v>
      </c>
    </row>
    <row r="59" spans="1:7" ht="27" customHeight="1">
      <c r="A59" s="12" t="s">
        <v>151</v>
      </c>
      <c r="B59" s="13">
        <v>73</v>
      </c>
      <c r="C59" s="12" t="s">
        <v>26</v>
      </c>
      <c r="D59" s="12" t="s">
        <v>22</v>
      </c>
      <c r="E59" s="43">
        <v>583.17999999999995</v>
      </c>
      <c r="F59" s="43">
        <v>1500</v>
      </c>
      <c r="G59" s="44">
        <f t="shared" si="0"/>
        <v>2083.1799999999998</v>
      </c>
    </row>
    <row r="60" spans="1:7" ht="27" customHeight="1">
      <c r="A60" s="12" t="s">
        <v>368</v>
      </c>
      <c r="B60" s="13">
        <v>184</v>
      </c>
      <c r="C60" s="12" t="s">
        <v>63</v>
      </c>
      <c r="D60" s="12" t="s">
        <v>56</v>
      </c>
      <c r="E60" s="43">
        <v>0</v>
      </c>
      <c r="F60" s="43">
        <v>613.64</v>
      </c>
      <c r="G60" s="44">
        <f t="shared" si="0"/>
        <v>613.64</v>
      </c>
    </row>
    <row r="61" spans="1:7" ht="15.75" thickBot="1"/>
    <row r="62" spans="1:7" ht="39" customHeight="1" thickBot="1">
      <c r="A62" s="259" t="s">
        <v>174</v>
      </c>
      <c r="B62" s="260"/>
      <c r="C62" s="260"/>
      <c r="D62" s="260"/>
      <c r="E62" s="260"/>
      <c r="F62" s="261"/>
      <c r="G62" s="48"/>
    </row>
    <row r="63" spans="1:7" ht="15.75" customHeight="1">
      <c r="A63" s="251" t="s">
        <v>3</v>
      </c>
      <c r="B63" s="251" t="s">
        <v>4</v>
      </c>
      <c r="C63" s="251" t="s">
        <v>5</v>
      </c>
      <c r="D63" s="262" t="s">
        <v>177</v>
      </c>
      <c r="E63" s="255" t="s">
        <v>178</v>
      </c>
      <c r="F63" s="257" t="s">
        <v>179</v>
      </c>
    </row>
    <row r="64" spans="1:7" ht="28.5" customHeight="1">
      <c r="A64" s="252"/>
      <c r="B64" s="252"/>
      <c r="C64" s="252"/>
      <c r="D64" s="257"/>
      <c r="E64" s="263"/>
      <c r="F64" s="258"/>
    </row>
    <row r="65" spans="1:6" ht="28.5" customHeight="1">
      <c r="A65" s="114" t="s">
        <v>298</v>
      </c>
      <c r="B65" s="114">
        <v>160</v>
      </c>
      <c r="C65" s="12" t="s">
        <v>156</v>
      </c>
      <c r="D65" s="49">
        <v>0</v>
      </c>
      <c r="E65" s="49">
        <v>1500</v>
      </c>
      <c r="F65" s="101">
        <f>D65+E65</f>
        <v>1500</v>
      </c>
    </row>
    <row r="66" spans="1:6" ht="27" customHeight="1">
      <c r="A66" s="14" t="s">
        <v>226</v>
      </c>
      <c r="B66" s="13">
        <v>147</v>
      </c>
      <c r="C66" s="12" t="s">
        <v>165</v>
      </c>
      <c r="D66" s="49">
        <v>0</v>
      </c>
      <c r="E66" s="49">
        <v>1500</v>
      </c>
      <c r="F66" s="50">
        <f>SUM(D66+E66)</f>
        <v>1500</v>
      </c>
    </row>
    <row r="67" spans="1:6" ht="27" customHeight="1">
      <c r="A67" s="12" t="s">
        <v>255</v>
      </c>
      <c r="B67" s="13">
        <v>148</v>
      </c>
      <c r="C67" s="12" t="s">
        <v>162</v>
      </c>
      <c r="D67" s="49">
        <v>1350</v>
      </c>
      <c r="E67" s="49">
        <v>1500</v>
      </c>
      <c r="F67" s="50">
        <f>D67+E67</f>
        <v>2850</v>
      </c>
    </row>
  </sheetData>
  <mergeCells count="16">
    <mergeCell ref="A62:F62"/>
    <mergeCell ref="A63:A64"/>
    <mergeCell ref="B63:B64"/>
    <mergeCell ref="C63:C64"/>
    <mergeCell ref="D63:D64"/>
    <mergeCell ref="E63:E64"/>
    <mergeCell ref="F63:F64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49" workbookViewId="0">
      <selection activeCell="C50" sqref="C50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405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1" t="s">
        <v>6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2"/>
      <c r="E4" s="256"/>
      <c r="F4" s="256"/>
      <c r="G4" s="258"/>
    </row>
    <row r="5" spans="1:7" ht="28.5" customHeight="1">
      <c r="A5" s="129" t="s">
        <v>330</v>
      </c>
      <c r="B5" s="129">
        <v>169</v>
      </c>
      <c r="C5" s="91" t="s">
        <v>71</v>
      </c>
      <c r="D5" s="91" t="s">
        <v>378</v>
      </c>
      <c r="E5" s="130">
        <f>1350+111.6</f>
        <v>1461.6</v>
      </c>
      <c r="F5" s="130">
        <v>1500</v>
      </c>
      <c r="G5" s="131">
        <f>SUM(E5:F5)</f>
        <v>2961.6</v>
      </c>
    </row>
    <row r="6" spans="1:7" ht="28.5" customHeight="1">
      <c r="A6" s="129" t="s">
        <v>385</v>
      </c>
      <c r="B6" s="129">
        <v>185</v>
      </c>
      <c r="C6" s="91" t="s">
        <v>63</v>
      </c>
      <c r="D6" s="91" t="s">
        <v>22</v>
      </c>
      <c r="E6" s="130">
        <v>0</v>
      </c>
      <c r="F6" s="130">
        <v>1500</v>
      </c>
      <c r="G6" s="131">
        <f>SUM(E6:F6)</f>
        <v>1500</v>
      </c>
    </row>
    <row r="7" spans="1:7" ht="28.5" customHeight="1">
      <c r="A7" s="129" t="s">
        <v>230</v>
      </c>
      <c r="B7" s="129">
        <v>149</v>
      </c>
      <c r="C7" s="91" t="s">
        <v>43</v>
      </c>
      <c r="D7" s="91" t="s">
        <v>44</v>
      </c>
      <c r="E7" s="130">
        <v>1341</v>
      </c>
      <c r="F7" s="130">
        <v>1500</v>
      </c>
      <c r="G7" s="131">
        <f>SUM(E7:F7)</f>
        <v>2841</v>
      </c>
    </row>
    <row r="8" spans="1:7" ht="28.5" customHeight="1">
      <c r="A8" s="129" t="s">
        <v>277</v>
      </c>
      <c r="B8" s="129">
        <v>159</v>
      </c>
      <c r="C8" s="91" t="s">
        <v>43</v>
      </c>
      <c r="D8" s="91" t="s">
        <v>131</v>
      </c>
      <c r="E8" s="130">
        <f>1350+138.5</f>
        <v>1488.5</v>
      </c>
      <c r="F8" s="130">
        <v>1500</v>
      </c>
      <c r="G8" s="131">
        <f>SUM(E8:F8)</f>
        <v>2988.5</v>
      </c>
    </row>
    <row r="9" spans="1:7" ht="28.5" customHeight="1">
      <c r="A9" s="129" t="s">
        <v>387</v>
      </c>
      <c r="B9" s="129">
        <v>186</v>
      </c>
      <c r="C9" s="91" t="s">
        <v>63</v>
      </c>
      <c r="D9" s="91" t="s">
        <v>22</v>
      </c>
      <c r="E9" s="130">
        <v>794.53</v>
      </c>
      <c r="F9" s="130">
        <v>1500</v>
      </c>
      <c r="G9" s="131">
        <f>SUM(E9:F9)</f>
        <v>2294.5299999999997</v>
      </c>
    </row>
    <row r="10" spans="1:7" ht="27" customHeight="1">
      <c r="A10" s="12" t="s">
        <v>25</v>
      </c>
      <c r="B10" s="13">
        <v>102</v>
      </c>
      <c r="C10" s="12" t="s">
        <v>26</v>
      </c>
      <c r="D10" s="12" t="s">
        <v>27</v>
      </c>
      <c r="E10" s="43">
        <v>0</v>
      </c>
      <c r="F10" s="130">
        <v>1500</v>
      </c>
      <c r="G10" s="44">
        <f t="shared" ref="G10:G68" si="0">E10+F10</f>
        <v>1500</v>
      </c>
    </row>
    <row r="11" spans="1:7" ht="27" customHeight="1">
      <c r="A11" s="12" t="s">
        <v>30</v>
      </c>
      <c r="B11" s="13">
        <v>91</v>
      </c>
      <c r="C11" s="12" t="s">
        <v>21</v>
      </c>
      <c r="D11" s="12" t="s">
        <v>31</v>
      </c>
      <c r="E11" s="43">
        <v>0</v>
      </c>
      <c r="F11" s="43">
        <v>1500</v>
      </c>
      <c r="G11" s="44">
        <f t="shared" si="0"/>
        <v>1500</v>
      </c>
    </row>
    <row r="12" spans="1:7" ht="27" customHeight="1">
      <c r="A12" s="12" t="s">
        <v>34</v>
      </c>
      <c r="B12" s="13">
        <v>33</v>
      </c>
      <c r="C12" s="12" t="s">
        <v>21</v>
      </c>
      <c r="D12" s="12" t="s">
        <v>22</v>
      </c>
      <c r="E12" s="43">
        <v>0</v>
      </c>
      <c r="F12" s="43">
        <v>886.36</v>
      </c>
      <c r="G12" s="44">
        <f t="shared" si="0"/>
        <v>886.36</v>
      </c>
    </row>
    <row r="13" spans="1:7" ht="27" customHeight="1">
      <c r="A13" s="12" t="s">
        <v>37</v>
      </c>
      <c r="B13" s="13">
        <v>83</v>
      </c>
      <c r="C13" s="12" t="s">
        <v>38</v>
      </c>
      <c r="D13" s="12" t="s">
        <v>39</v>
      </c>
      <c r="E13" s="43">
        <v>0</v>
      </c>
      <c r="F13" s="43">
        <v>1500</v>
      </c>
      <c r="G13" s="44">
        <f t="shared" si="0"/>
        <v>1500</v>
      </c>
    </row>
    <row r="14" spans="1:7" ht="27" customHeight="1">
      <c r="A14" s="12" t="s">
        <v>379</v>
      </c>
      <c r="B14" s="13">
        <v>172</v>
      </c>
      <c r="C14" s="12" t="s">
        <v>63</v>
      </c>
      <c r="D14" s="12" t="s">
        <v>56</v>
      </c>
      <c r="E14" s="43">
        <v>0</v>
      </c>
      <c r="F14" s="43">
        <v>1500</v>
      </c>
      <c r="G14" s="44">
        <f t="shared" si="0"/>
        <v>1500</v>
      </c>
    </row>
    <row r="15" spans="1:7" ht="27" customHeight="1">
      <c r="A15" s="12" t="s">
        <v>280</v>
      </c>
      <c r="B15" s="13">
        <v>162</v>
      </c>
      <c r="C15" s="12" t="s">
        <v>124</v>
      </c>
      <c r="D15" s="12" t="s">
        <v>124</v>
      </c>
      <c r="E15" s="43">
        <v>0</v>
      </c>
      <c r="F15" s="43">
        <v>1500</v>
      </c>
      <c r="G15" s="44">
        <f t="shared" si="0"/>
        <v>1500</v>
      </c>
    </row>
    <row r="16" spans="1:7" ht="27" customHeight="1">
      <c r="A16" s="12" t="s">
        <v>46</v>
      </c>
      <c r="B16" s="13">
        <v>28</v>
      </c>
      <c r="C16" s="12" t="s">
        <v>21</v>
      </c>
      <c r="D16" s="12" t="s">
        <v>47</v>
      </c>
      <c r="E16" s="43">
        <v>1500</v>
      </c>
      <c r="F16" s="43">
        <v>1500</v>
      </c>
      <c r="G16" s="44">
        <f t="shared" si="0"/>
        <v>3000</v>
      </c>
    </row>
    <row r="17" spans="1:7" ht="27" customHeight="1">
      <c r="A17" s="12" t="s">
        <v>50</v>
      </c>
      <c r="B17" s="13">
        <v>134</v>
      </c>
      <c r="C17" s="12" t="s">
        <v>302</v>
      </c>
      <c r="D17" s="12" t="s">
        <v>52</v>
      </c>
      <c r="E17" s="43">
        <f>1350+147.46</f>
        <v>1497.46</v>
      </c>
      <c r="F17" s="43">
        <v>1500</v>
      </c>
      <c r="G17" s="44">
        <f t="shared" si="0"/>
        <v>2997.46</v>
      </c>
    </row>
    <row r="18" spans="1:7" ht="27" customHeight="1">
      <c r="A18" s="12" t="s">
        <v>283</v>
      </c>
      <c r="B18" s="13">
        <v>161</v>
      </c>
      <c r="C18" s="12" t="s">
        <v>71</v>
      </c>
      <c r="D18" s="12" t="s">
        <v>108</v>
      </c>
      <c r="E18" s="43">
        <v>0</v>
      </c>
      <c r="F18" s="43">
        <v>1500</v>
      </c>
      <c r="G18" s="44">
        <f t="shared" si="0"/>
        <v>1500</v>
      </c>
    </row>
    <row r="19" spans="1:7" ht="27" customHeight="1">
      <c r="A19" s="12" t="s">
        <v>285</v>
      </c>
      <c r="B19" s="13">
        <v>164</v>
      </c>
      <c r="C19" s="12" t="s">
        <v>286</v>
      </c>
      <c r="D19" s="12" t="s">
        <v>287</v>
      </c>
      <c r="E19" s="43">
        <v>0</v>
      </c>
      <c r="F19" s="43">
        <v>1500</v>
      </c>
      <c r="G19" s="44">
        <f t="shared" si="0"/>
        <v>1500</v>
      </c>
    </row>
    <row r="20" spans="1:7" ht="26.25" customHeight="1">
      <c r="A20" s="12" t="s">
        <v>55</v>
      </c>
      <c r="B20" s="13">
        <v>87</v>
      </c>
      <c r="C20" s="12" t="s">
        <v>21</v>
      </c>
      <c r="D20" s="12" t="s">
        <v>56</v>
      </c>
      <c r="E20" s="43">
        <f>2620.26+300</f>
        <v>2920.26</v>
      </c>
      <c r="F20" s="43">
        <v>1500</v>
      </c>
      <c r="G20" s="44">
        <f t="shared" si="0"/>
        <v>4420.26</v>
      </c>
    </row>
    <row r="21" spans="1:7" ht="27" customHeight="1">
      <c r="A21" s="12" t="s">
        <v>59</v>
      </c>
      <c r="B21" s="13">
        <v>110</v>
      </c>
      <c r="C21" s="12" t="s">
        <v>288</v>
      </c>
      <c r="D21" s="12" t="s">
        <v>52</v>
      </c>
      <c r="E21" s="43">
        <f>1350+79.16</f>
        <v>1429.16</v>
      </c>
      <c r="F21" s="43">
        <v>1500</v>
      </c>
      <c r="G21" s="44">
        <f t="shared" si="0"/>
        <v>2929.16</v>
      </c>
    </row>
    <row r="22" spans="1:7" ht="27" customHeight="1">
      <c r="A22" s="12" t="s">
        <v>335</v>
      </c>
      <c r="B22" s="13">
        <v>173</v>
      </c>
      <c r="C22" s="12" t="s">
        <v>63</v>
      </c>
      <c r="D22" s="12" t="s">
        <v>336</v>
      </c>
      <c r="E22" s="43">
        <v>0</v>
      </c>
      <c r="F22" s="43">
        <v>1500</v>
      </c>
      <c r="G22" s="44">
        <f t="shared" si="0"/>
        <v>1500</v>
      </c>
    </row>
    <row r="23" spans="1:7" ht="27" customHeight="1">
      <c r="A23" s="12" t="s">
        <v>338</v>
      </c>
      <c r="B23" s="13">
        <v>174</v>
      </c>
      <c r="C23" s="12" t="s">
        <v>63</v>
      </c>
      <c r="D23" s="12" t="s">
        <v>99</v>
      </c>
      <c r="E23" s="43">
        <v>0</v>
      </c>
      <c r="F23" s="43">
        <v>1500</v>
      </c>
      <c r="G23" s="44">
        <f t="shared" si="0"/>
        <v>1500</v>
      </c>
    </row>
    <row r="24" spans="1:7" ht="27" customHeight="1">
      <c r="A24" s="12" t="s">
        <v>232</v>
      </c>
      <c r="B24" s="13">
        <v>153</v>
      </c>
      <c r="C24" s="12" t="s">
        <v>43</v>
      </c>
      <c r="D24" s="12" t="s">
        <v>234</v>
      </c>
      <c r="E24" s="43">
        <v>0</v>
      </c>
      <c r="F24" s="43">
        <v>1500</v>
      </c>
      <c r="G24" s="44">
        <f t="shared" si="0"/>
        <v>1500</v>
      </c>
    </row>
    <row r="25" spans="1:7" ht="27" customHeight="1">
      <c r="A25" s="12" t="s">
        <v>236</v>
      </c>
      <c r="B25" s="13">
        <v>150</v>
      </c>
      <c r="C25" s="12" t="s">
        <v>43</v>
      </c>
      <c r="D25" s="12" t="s">
        <v>234</v>
      </c>
      <c r="E25" s="43">
        <v>705.45</v>
      </c>
      <c r="F25" s="43">
        <v>1500</v>
      </c>
      <c r="G25" s="44">
        <f t="shared" si="0"/>
        <v>2205.4499999999998</v>
      </c>
    </row>
    <row r="26" spans="1:7" ht="26.25" customHeight="1">
      <c r="A26" s="12" t="s">
        <v>239</v>
      </c>
      <c r="B26" s="13">
        <v>152</v>
      </c>
      <c r="C26" s="12" t="s">
        <v>71</v>
      </c>
      <c r="D26" s="12" t="s">
        <v>121</v>
      </c>
      <c r="E26" s="43">
        <f>1350+129.9</f>
        <v>1479.9</v>
      </c>
      <c r="F26" s="43">
        <v>1500</v>
      </c>
      <c r="G26" s="44">
        <f t="shared" si="0"/>
        <v>2979.9</v>
      </c>
    </row>
    <row r="27" spans="1:7" ht="26.25" customHeight="1">
      <c r="A27" s="12" t="s">
        <v>241</v>
      </c>
      <c r="B27" s="13">
        <v>154</v>
      </c>
      <c r="C27" s="12" t="s">
        <v>242</v>
      </c>
      <c r="D27" s="12" t="s">
        <v>77</v>
      </c>
      <c r="E27" s="43">
        <v>825.12</v>
      </c>
      <c r="F27" s="43">
        <v>1500</v>
      </c>
      <c r="G27" s="44">
        <f t="shared" si="0"/>
        <v>2325.12</v>
      </c>
    </row>
    <row r="28" spans="1:7" ht="26.25" customHeight="1">
      <c r="A28" s="12" t="s">
        <v>389</v>
      </c>
      <c r="B28" s="13">
        <v>190</v>
      </c>
      <c r="C28" s="12" t="s">
        <v>63</v>
      </c>
      <c r="D28" s="12" t="s">
        <v>99</v>
      </c>
      <c r="E28" s="43">
        <v>0</v>
      </c>
      <c r="F28" s="43">
        <v>1090.8800000000001</v>
      </c>
      <c r="G28" s="44">
        <f t="shared" si="0"/>
        <v>1090.8800000000001</v>
      </c>
    </row>
    <row r="29" spans="1:7" ht="26.25" customHeight="1">
      <c r="A29" s="12" t="s">
        <v>340</v>
      </c>
      <c r="B29" s="13">
        <v>175</v>
      </c>
      <c r="C29" s="12" t="s">
        <v>63</v>
      </c>
      <c r="D29" s="12" t="s">
        <v>47</v>
      </c>
      <c r="E29" s="43">
        <v>297.05</v>
      </c>
      <c r="F29" s="43">
        <v>1500</v>
      </c>
      <c r="G29" s="44">
        <f t="shared" si="0"/>
        <v>1797.05</v>
      </c>
    </row>
    <row r="30" spans="1:7" ht="26.25" customHeight="1">
      <c r="A30" s="12" t="s">
        <v>401</v>
      </c>
      <c r="B30" s="13">
        <v>191</v>
      </c>
      <c r="C30" s="12" t="s">
        <v>63</v>
      </c>
      <c r="D30" s="12" t="s">
        <v>99</v>
      </c>
      <c r="E30" s="43">
        <v>0</v>
      </c>
      <c r="F30" s="43">
        <v>1090.8800000000001</v>
      </c>
      <c r="G30" s="44">
        <f t="shared" si="0"/>
        <v>1090.8800000000001</v>
      </c>
    </row>
    <row r="31" spans="1:7" ht="26.25" customHeight="1">
      <c r="A31" s="12" t="s">
        <v>343</v>
      </c>
      <c r="B31" s="13">
        <v>170</v>
      </c>
      <c r="C31" s="12" t="s">
        <v>43</v>
      </c>
      <c r="D31" s="12" t="s">
        <v>77</v>
      </c>
      <c r="E31" s="43">
        <v>0</v>
      </c>
      <c r="F31" s="43">
        <v>1500</v>
      </c>
      <c r="G31" s="44">
        <f t="shared" si="0"/>
        <v>1500</v>
      </c>
    </row>
    <row r="32" spans="1:7" ht="26.25" customHeight="1">
      <c r="A32" s="12" t="s">
        <v>312</v>
      </c>
      <c r="B32" s="13">
        <v>166</v>
      </c>
      <c r="C32" s="12" t="s">
        <v>313</v>
      </c>
      <c r="D32" s="12" t="s">
        <v>47</v>
      </c>
      <c r="E32" s="43">
        <v>0</v>
      </c>
      <c r="F32" s="43">
        <v>1500</v>
      </c>
      <c r="G32" s="44">
        <f>E32+F32</f>
        <v>1500</v>
      </c>
    </row>
    <row r="33" spans="1:7" ht="26.25" customHeight="1">
      <c r="A33" s="12" t="s">
        <v>347</v>
      </c>
      <c r="B33" s="13">
        <v>171</v>
      </c>
      <c r="C33" s="12" t="s">
        <v>43</v>
      </c>
      <c r="D33" s="12" t="s">
        <v>314</v>
      </c>
      <c r="E33" s="43">
        <v>0</v>
      </c>
      <c r="F33" s="43">
        <v>1500</v>
      </c>
      <c r="G33" s="44">
        <f>E33+F33</f>
        <v>1500</v>
      </c>
    </row>
    <row r="34" spans="1:7" ht="26.25" customHeight="1">
      <c r="A34" s="12" t="s">
        <v>290</v>
      </c>
      <c r="B34" s="13">
        <v>165</v>
      </c>
      <c r="C34" s="12" t="s">
        <v>43</v>
      </c>
      <c r="D34" s="12" t="s">
        <v>314</v>
      </c>
      <c r="E34" s="43">
        <v>2700</v>
      </c>
      <c r="F34" s="43">
        <v>1500</v>
      </c>
      <c r="G34" s="44">
        <f t="shared" si="0"/>
        <v>4200</v>
      </c>
    </row>
    <row r="35" spans="1:7" ht="27" customHeight="1">
      <c r="A35" s="12" t="s">
        <v>79</v>
      </c>
      <c r="B35" s="13">
        <v>50</v>
      </c>
      <c r="C35" s="12" t="s">
        <v>26</v>
      </c>
      <c r="D35" s="18" t="s">
        <v>31</v>
      </c>
      <c r="E35" s="43">
        <v>1350</v>
      </c>
      <c r="F35" s="43">
        <v>818.18</v>
      </c>
      <c r="G35" s="44">
        <f t="shared" si="0"/>
        <v>2168.1799999999998</v>
      </c>
    </row>
    <row r="36" spans="1:7" ht="27" customHeight="1">
      <c r="A36" s="12" t="s">
        <v>245</v>
      </c>
      <c r="B36" s="13">
        <v>151</v>
      </c>
      <c r="C36" s="12" t="s">
        <v>71</v>
      </c>
      <c r="D36" s="18" t="s">
        <v>267</v>
      </c>
      <c r="E36" s="43">
        <v>0</v>
      </c>
      <c r="F36" s="43">
        <v>1500</v>
      </c>
      <c r="G36" s="44">
        <f t="shared" si="0"/>
        <v>1500</v>
      </c>
    </row>
    <row r="37" spans="1:7" ht="27" customHeight="1">
      <c r="A37" s="12" t="s">
        <v>316</v>
      </c>
      <c r="B37" s="13">
        <v>167</v>
      </c>
      <c r="C37" s="12" t="s">
        <v>63</v>
      </c>
      <c r="D37" s="18" t="s">
        <v>47</v>
      </c>
      <c r="E37" s="43">
        <v>1192.52</v>
      </c>
      <c r="F37" s="43">
        <v>1500</v>
      </c>
      <c r="G37" s="44">
        <f>E37+F37</f>
        <v>2692.52</v>
      </c>
    </row>
    <row r="38" spans="1:7" ht="27" customHeight="1">
      <c r="A38" s="12" t="s">
        <v>82</v>
      </c>
      <c r="B38" s="13">
        <v>27</v>
      </c>
      <c r="C38" s="12" t="s">
        <v>26</v>
      </c>
      <c r="D38" s="12" t="s">
        <v>31</v>
      </c>
      <c r="E38" s="43">
        <v>1350</v>
      </c>
      <c r="F38" s="43">
        <v>1090.9100000000001</v>
      </c>
      <c r="G38" s="44">
        <f t="shared" si="0"/>
        <v>2440.91</v>
      </c>
    </row>
    <row r="39" spans="1:7" ht="27" customHeight="1">
      <c r="A39" s="12" t="s">
        <v>84</v>
      </c>
      <c r="B39" s="13">
        <v>65</v>
      </c>
      <c r="C39" s="12" t="s">
        <v>43</v>
      </c>
      <c r="D39" s="12" t="s">
        <v>314</v>
      </c>
      <c r="E39" s="43">
        <v>1350</v>
      </c>
      <c r="F39" s="43">
        <v>818.18</v>
      </c>
      <c r="G39" s="44">
        <f>E39+F39</f>
        <v>2168.1799999999998</v>
      </c>
    </row>
    <row r="40" spans="1:7" ht="27" customHeight="1">
      <c r="A40" s="12" t="s">
        <v>349</v>
      </c>
      <c r="B40" s="13">
        <v>176</v>
      </c>
      <c r="C40" s="12" t="s">
        <v>63</v>
      </c>
      <c r="D40" s="12" t="s">
        <v>22</v>
      </c>
      <c r="E40" s="43">
        <v>0</v>
      </c>
      <c r="F40" s="43">
        <v>1500</v>
      </c>
      <c r="G40" s="44">
        <f>E40+F40</f>
        <v>1500</v>
      </c>
    </row>
    <row r="41" spans="1:7" ht="27" customHeight="1">
      <c r="A41" s="12" t="s">
        <v>318</v>
      </c>
      <c r="B41" s="13">
        <v>168</v>
      </c>
      <c r="C41" s="12" t="s">
        <v>71</v>
      </c>
      <c r="D41" s="12" t="s">
        <v>72</v>
      </c>
      <c r="E41" s="43">
        <v>1500</v>
      </c>
      <c r="F41" s="43">
        <v>1500</v>
      </c>
      <c r="G41" s="44">
        <f>E41+F41</f>
        <v>3000</v>
      </c>
    </row>
    <row r="42" spans="1:7" ht="27" customHeight="1">
      <c r="A42" s="12" t="s">
        <v>93</v>
      </c>
      <c r="B42" s="13">
        <v>135</v>
      </c>
      <c r="C42" s="45" t="s">
        <v>181</v>
      </c>
      <c r="D42" s="12" t="s">
        <v>31</v>
      </c>
      <c r="E42" s="43">
        <v>1159.52</v>
      </c>
      <c r="F42" s="43">
        <v>1500</v>
      </c>
      <c r="G42" s="44">
        <f t="shared" si="0"/>
        <v>2659.52</v>
      </c>
    </row>
    <row r="43" spans="1:7" ht="27" customHeight="1">
      <c r="A43" s="12" t="s">
        <v>391</v>
      </c>
      <c r="B43" s="13">
        <v>187</v>
      </c>
      <c r="C43" s="12" t="s">
        <v>63</v>
      </c>
      <c r="D43" s="12" t="s">
        <v>392</v>
      </c>
      <c r="E43" s="43">
        <v>0</v>
      </c>
      <c r="F43" s="43">
        <v>1500</v>
      </c>
      <c r="G43" s="44">
        <f t="shared" si="0"/>
        <v>1500</v>
      </c>
    </row>
    <row r="44" spans="1:7" ht="27" customHeight="1">
      <c r="A44" s="12" t="s">
        <v>351</v>
      </c>
      <c r="B44" s="13">
        <v>177</v>
      </c>
      <c r="C44" s="45" t="s">
        <v>63</v>
      </c>
      <c r="D44" s="12" t="s">
        <v>352</v>
      </c>
      <c r="E44" s="43">
        <v>0</v>
      </c>
      <c r="F44" s="43">
        <v>1500</v>
      </c>
      <c r="G44" s="44">
        <f t="shared" si="0"/>
        <v>1500</v>
      </c>
    </row>
    <row r="45" spans="1:7" ht="27" customHeight="1">
      <c r="A45" s="12" t="s">
        <v>98</v>
      </c>
      <c r="B45" s="13">
        <v>120</v>
      </c>
      <c r="C45" s="12" t="s">
        <v>26</v>
      </c>
      <c r="D45" s="12" t="s">
        <v>99</v>
      </c>
      <c r="E45" s="43">
        <f>734.72+47.73</f>
        <v>782.45</v>
      </c>
      <c r="F45" s="43">
        <v>1500</v>
      </c>
      <c r="G45" s="44">
        <f t="shared" si="0"/>
        <v>2282.4499999999998</v>
      </c>
    </row>
    <row r="46" spans="1:7" ht="27" customHeight="1">
      <c r="A46" s="12" t="s">
        <v>406</v>
      </c>
      <c r="B46" s="13">
        <v>188</v>
      </c>
      <c r="C46" s="12" t="s">
        <v>63</v>
      </c>
      <c r="D46" s="12" t="s">
        <v>395</v>
      </c>
      <c r="E46" s="43">
        <v>0</v>
      </c>
      <c r="F46" s="43">
        <v>1500</v>
      </c>
      <c r="G46" s="44">
        <f t="shared" si="0"/>
        <v>1500</v>
      </c>
    </row>
    <row r="47" spans="1:7" ht="27" customHeight="1">
      <c r="A47" s="12" t="s">
        <v>102</v>
      </c>
      <c r="B47" s="13">
        <v>49</v>
      </c>
      <c r="C47" s="12" t="s">
        <v>26</v>
      </c>
      <c r="D47" s="12" t="s">
        <v>31</v>
      </c>
      <c r="E47" s="43">
        <v>0</v>
      </c>
      <c r="F47" s="43">
        <v>750</v>
      </c>
      <c r="G47" s="44">
        <f t="shared" si="0"/>
        <v>750</v>
      </c>
    </row>
    <row r="48" spans="1:7" ht="27" customHeight="1">
      <c r="A48" s="12" t="s">
        <v>248</v>
      </c>
      <c r="B48" s="13">
        <v>156</v>
      </c>
      <c r="C48" s="12" t="s">
        <v>71</v>
      </c>
      <c r="D48" s="12" t="s">
        <v>86</v>
      </c>
      <c r="E48" s="43">
        <v>0</v>
      </c>
      <c r="F48" s="43">
        <v>1500</v>
      </c>
      <c r="G48" s="44">
        <f t="shared" si="0"/>
        <v>1500</v>
      </c>
    </row>
    <row r="49" spans="1:7" ht="27" customHeight="1">
      <c r="A49" s="12" t="s">
        <v>355</v>
      </c>
      <c r="B49" s="13">
        <v>178</v>
      </c>
      <c r="C49" s="12" t="s">
        <v>63</v>
      </c>
      <c r="D49" s="12" t="s">
        <v>22</v>
      </c>
      <c r="E49" s="43">
        <v>1022.54</v>
      </c>
      <c r="F49" s="43">
        <v>1500</v>
      </c>
      <c r="G49" s="44">
        <f t="shared" si="0"/>
        <v>2522.54</v>
      </c>
    </row>
    <row r="50" spans="1:7" ht="27" customHeight="1">
      <c r="A50" s="12" t="s">
        <v>104</v>
      </c>
      <c r="B50" s="13">
        <v>142</v>
      </c>
      <c r="C50" s="31" t="s">
        <v>452</v>
      </c>
      <c r="D50" s="12" t="s">
        <v>56</v>
      </c>
      <c r="E50" s="43">
        <v>0</v>
      </c>
      <c r="F50" s="43">
        <v>1500</v>
      </c>
      <c r="G50" s="44">
        <f t="shared" si="0"/>
        <v>1500</v>
      </c>
    </row>
    <row r="51" spans="1:7" ht="27" customHeight="1">
      <c r="A51" s="12" t="s">
        <v>397</v>
      </c>
      <c r="B51" s="13">
        <v>180</v>
      </c>
      <c r="C51" s="12" t="s">
        <v>63</v>
      </c>
      <c r="D51" s="12" t="s">
        <v>99</v>
      </c>
      <c r="E51" s="43">
        <v>0</v>
      </c>
      <c r="F51" s="43">
        <v>1500</v>
      </c>
      <c r="G51" s="44">
        <f t="shared" si="0"/>
        <v>1500</v>
      </c>
    </row>
    <row r="52" spans="1:7" ht="27" customHeight="1">
      <c r="A52" s="12" t="s">
        <v>292</v>
      </c>
      <c r="B52" s="13">
        <v>163</v>
      </c>
      <c r="C52" s="12" t="s">
        <v>43</v>
      </c>
      <c r="D52" s="12" t="s">
        <v>314</v>
      </c>
      <c r="E52" s="43">
        <v>1350</v>
      </c>
      <c r="F52" s="43">
        <v>1500</v>
      </c>
      <c r="G52" s="44">
        <f t="shared" si="0"/>
        <v>2850</v>
      </c>
    </row>
    <row r="53" spans="1:7" ht="27" customHeight="1">
      <c r="A53" s="12" t="s">
        <v>357</v>
      </c>
      <c r="B53" s="13">
        <v>179</v>
      </c>
      <c r="C53" s="12" t="s">
        <v>63</v>
      </c>
      <c r="D53" s="12" t="s">
        <v>27</v>
      </c>
      <c r="E53" s="43">
        <v>0</v>
      </c>
      <c r="F53" s="43">
        <v>1500</v>
      </c>
      <c r="G53" s="44">
        <f t="shared" si="0"/>
        <v>1500</v>
      </c>
    </row>
    <row r="54" spans="1:7" ht="27" customHeight="1">
      <c r="A54" s="12" t="s">
        <v>294</v>
      </c>
      <c r="B54" s="13">
        <v>158</v>
      </c>
      <c r="C54" s="12" t="s">
        <v>180</v>
      </c>
      <c r="D54" s="12" t="s">
        <v>15</v>
      </c>
      <c r="E54" s="43">
        <v>406.11</v>
      </c>
      <c r="F54" s="43">
        <v>1500</v>
      </c>
      <c r="G54" s="44">
        <f t="shared" si="0"/>
        <v>1906.1100000000001</v>
      </c>
    </row>
    <row r="55" spans="1:7" ht="27" customHeight="1">
      <c r="A55" s="12" t="s">
        <v>399</v>
      </c>
      <c r="B55" s="13">
        <v>192</v>
      </c>
      <c r="C55" s="12" t="s">
        <v>38</v>
      </c>
      <c r="D55" s="12" t="s">
        <v>39</v>
      </c>
      <c r="E55" s="43">
        <v>0</v>
      </c>
      <c r="F55" s="43">
        <v>749.98</v>
      </c>
      <c r="G55" s="44">
        <f t="shared" si="0"/>
        <v>749.98</v>
      </c>
    </row>
    <row r="56" spans="1:7" ht="27" customHeight="1">
      <c r="A56" s="12" t="s">
        <v>376</v>
      </c>
      <c r="B56" s="13">
        <v>180</v>
      </c>
      <c r="C56" s="12" t="s">
        <v>63</v>
      </c>
      <c r="D56" s="12" t="s">
        <v>52</v>
      </c>
      <c r="E56" s="43">
        <v>0</v>
      </c>
      <c r="F56" s="43">
        <v>1500</v>
      </c>
      <c r="G56" s="44">
        <f t="shared" si="0"/>
        <v>1500</v>
      </c>
    </row>
    <row r="57" spans="1:7" ht="27" customHeight="1">
      <c r="A57" s="12" t="s">
        <v>126</v>
      </c>
      <c r="B57" s="13">
        <v>36</v>
      </c>
      <c r="C57" s="12" t="s">
        <v>26</v>
      </c>
      <c r="D57" s="12" t="s">
        <v>31</v>
      </c>
      <c r="E57" s="43">
        <f>417.28+125.44</f>
        <v>542.72</v>
      </c>
      <c r="F57" s="43">
        <v>1500</v>
      </c>
      <c r="G57" s="44">
        <f t="shared" si="0"/>
        <v>2042.72</v>
      </c>
    </row>
    <row r="58" spans="1:7" ht="27" customHeight="1">
      <c r="A58" s="12" t="s">
        <v>268</v>
      </c>
      <c r="B58" s="13">
        <v>157</v>
      </c>
      <c r="C58" s="12" t="s">
        <v>233</v>
      </c>
      <c r="D58" s="12" t="s">
        <v>234</v>
      </c>
      <c r="E58" s="43">
        <v>75</v>
      </c>
      <c r="F58" s="43">
        <v>1500</v>
      </c>
      <c r="G58" s="44">
        <f t="shared" si="0"/>
        <v>1575</v>
      </c>
    </row>
    <row r="59" spans="1:7" ht="27" customHeight="1">
      <c r="A59" s="12" t="s">
        <v>361</v>
      </c>
      <c r="B59" s="13">
        <v>181</v>
      </c>
      <c r="C59" s="12" t="s">
        <v>63</v>
      </c>
      <c r="D59" s="12" t="s">
        <v>135</v>
      </c>
      <c r="E59" s="43">
        <v>0</v>
      </c>
      <c r="F59" s="43">
        <v>1500</v>
      </c>
      <c r="G59" s="44">
        <f t="shared" si="0"/>
        <v>1500</v>
      </c>
    </row>
    <row r="60" spans="1:7" ht="27" customHeight="1">
      <c r="A60" s="12" t="s">
        <v>128</v>
      </c>
      <c r="B60" s="13">
        <v>42</v>
      </c>
      <c r="C60" s="12" t="s">
        <v>26</v>
      </c>
      <c r="D60" s="18" t="s">
        <v>31</v>
      </c>
      <c r="E60" s="43">
        <v>1350</v>
      </c>
      <c r="F60" s="43">
        <v>1500</v>
      </c>
      <c r="G60" s="44">
        <f t="shared" si="0"/>
        <v>2850</v>
      </c>
    </row>
    <row r="61" spans="1:7" ht="27" customHeight="1">
      <c r="A61" s="12" t="s">
        <v>252</v>
      </c>
      <c r="B61" s="13">
        <v>155</v>
      </c>
      <c r="C61" s="12" t="s">
        <v>242</v>
      </c>
      <c r="D61" s="12" t="s">
        <v>253</v>
      </c>
      <c r="E61" s="43">
        <v>0</v>
      </c>
      <c r="F61" s="43">
        <v>1500</v>
      </c>
      <c r="G61" s="44">
        <f t="shared" si="0"/>
        <v>1500</v>
      </c>
    </row>
    <row r="62" spans="1:7" ht="26.25" customHeight="1">
      <c r="A62" s="12" t="s">
        <v>133</v>
      </c>
      <c r="B62" s="13">
        <v>136</v>
      </c>
      <c r="C62" s="12" t="s">
        <v>134</v>
      </c>
      <c r="D62" s="12" t="s">
        <v>135</v>
      </c>
      <c r="E62" s="43">
        <v>1350</v>
      </c>
      <c r="F62" s="43">
        <v>1500</v>
      </c>
      <c r="G62" s="44">
        <f t="shared" si="0"/>
        <v>2850</v>
      </c>
    </row>
    <row r="63" spans="1:7" ht="26.25" customHeight="1">
      <c r="A63" s="12" t="s">
        <v>363</v>
      </c>
      <c r="B63" s="13">
        <v>182</v>
      </c>
      <c r="C63" s="12" t="s">
        <v>63</v>
      </c>
      <c r="D63" s="12" t="s">
        <v>22</v>
      </c>
      <c r="E63" s="43">
        <v>0</v>
      </c>
      <c r="F63" s="43">
        <v>1500</v>
      </c>
      <c r="G63" s="44">
        <f t="shared" si="0"/>
        <v>1500</v>
      </c>
    </row>
    <row r="64" spans="1:7" ht="27" customHeight="1">
      <c r="A64" s="12" t="s">
        <v>144</v>
      </c>
      <c r="B64" s="13">
        <v>133</v>
      </c>
      <c r="C64" s="12" t="s">
        <v>145</v>
      </c>
      <c r="D64" s="12" t="s">
        <v>77</v>
      </c>
      <c r="E64" s="43">
        <v>1263.72</v>
      </c>
      <c r="F64" s="43">
        <v>1500</v>
      </c>
      <c r="G64" s="44">
        <f t="shared" si="0"/>
        <v>2763.7200000000003</v>
      </c>
    </row>
    <row r="65" spans="1:7" ht="27" customHeight="1">
      <c r="A65" s="12" t="s">
        <v>365</v>
      </c>
      <c r="B65" s="13">
        <v>183</v>
      </c>
      <c r="C65" s="12" t="s">
        <v>63</v>
      </c>
      <c r="D65" s="12" t="s">
        <v>22</v>
      </c>
      <c r="E65" s="43">
        <v>0</v>
      </c>
      <c r="F65" s="43">
        <v>1500</v>
      </c>
      <c r="G65" s="44">
        <f t="shared" si="0"/>
        <v>1500</v>
      </c>
    </row>
    <row r="66" spans="1:7" ht="27" customHeight="1">
      <c r="A66" s="12" t="s">
        <v>149</v>
      </c>
      <c r="B66" s="13">
        <v>43</v>
      </c>
      <c r="C66" s="12" t="s">
        <v>26</v>
      </c>
      <c r="D66" s="12" t="s">
        <v>22</v>
      </c>
      <c r="E66" s="43">
        <f>916.71+145.97</f>
        <v>1062.68</v>
      </c>
      <c r="F66" s="43">
        <v>1500</v>
      </c>
      <c r="G66" s="44">
        <f t="shared" si="0"/>
        <v>2562.6800000000003</v>
      </c>
    </row>
    <row r="67" spans="1:7" ht="27" customHeight="1">
      <c r="A67" s="12" t="s">
        <v>151</v>
      </c>
      <c r="B67" s="13">
        <v>73</v>
      </c>
      <c r="C67" s="12" t="s">
        <v>26</v>
      </c>
      <c r="D67" s="12" t="s">
        <v>22</v>
      </c>
      <c r="E67" s="43">
        <v>628.17999999999995</v>
      </c>
      <c r="F67" s="43">
        <v>1500</v>
      </c>
      <c r="G67" s="44">
        <f t="shared" si="0"/>
        <v>2128.1799999999998</v>
      </c>
    </row>
    <row r="68" spans="1:7" ht="27" customHeight="1">
      <c r="A68" s="12" t="s">
        <v>368</v>
      </c>
      <c r="B68" s="13">
        <v>184</v>
      </c>
      <c r="C68" s="12" t="s">
        <v>63</v>
      </c>
      <c r="D68" s="12" t="s">
        <v>56</v>
      </c>
      <c r="E68" s="43">
        <v>0</v>
      </c>
      <c r="F68" s="43">
        <v>1500</v>
      </c>
      <c r="G68" s="44">
        <f t="shared" si="0"/>
        <v>1500</v>
      </c>
    </row>
    <row r="69" spans="1:7" ht="15.75" thickBot="1"/>
    <row r="70" spans="1:7" ht="39" customHeight="1" thickBot="1">
      <c r="A70" s="259" t="s">
        <v>174</v>
      </c>
      <c r="B70" s="260"/>
      <c r="C70" s="260"/>
      <c r="D70" s="260"/>
      <c r="E70" s="260"/>
      <c r="F70" s="261"/>
      <c r="G70" s="48"/>
    </row>
    <row r="71" spans="1:7" ht="15.75" customHeight="1">
      <c r="A71" s="251" t="s">
        <v>3</v>
      </c>
      <c r="B71" s="251" t="s">
        <v>4</v>
      </c>
      <c r="C71" s="251" t="s">
        <v>5</v>
      </c>
      <c r="D71" s="262" t="s">
        <v>177</v>
      </c>
      <c r="E71" s="255" t="s">
        <v>178</v>
      </c>
      <c r="F71" s="257" t="s">
        <v>179</v>
      </c>
    </row>
    <row r="72" spans="1:7" ht="28.5" customHeight="1">
      <c r="A72" s="252"/>
      <c r="B72" s="252"/>
      <c r="C72" s="252"/>
      <c r="D72" s="257"/>
      <c r="E72" s="263"/>
      <c r="F72" s="258"/>
    </row>
    <row r="73" spans="1:7" ht="28.5" customHeight="1">
      <c r="A73" s="129" t="s">
        <v>298</v>
      </c>
      <c r="B73" s="129">
        <v>160</v>
      </c>
      <c r="C73" s="12" t="s">
        <v>156</v>
      </c>
      <c r="D73" s="49">
        <v>0</v>
      </c>
      <c r="E73" s="49">
        <v>1500</v>
      </c>
      <c r="F73" s="101">
        <f>D73+E73</f>
        <v>1500</v>
      </c>
    </row>
    <row r="74" spans="1:7" ht="27" customHeight="1">
      <c r="A74" s="14" t="s">
        <v>226</v>
      </c>
      <c r="B74" s="13">
        <v>147</v>
      </c>
      <c r="C74" s="12" t="s">
        <v>165</v>
      </c>
      <c r="D74" s="49">
        <v>0</v>
      </c>
      <c r="E74" s="49">
        <v>1500</v>
      </c>
      <c r="F74" s="50">
        <f>SUM(D74+E74)</f>
        <v>1500</v>
      </c>
    </row>
    <row r="75" spans="1:7" ht="27" customHeight="1">
      <c r="A75" s="12" t="s">
        <v>255</v>
      </c>
      <c r="B75" s="13">
        <v>148</v>
      </c>
      <c r="C75" s="12" t="s">
        <v>162</v>
      </c>
      <c r="D75" s="49">
        <v>1350</v>
      </c>
      <c r="E75" s="49">
        <v>1500</v>
      </c>
      <c r="F75" s="50">
        <f>D75+E75</f>
        <v>2850</v>
      </c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70:F70"/>
    <mergeCell ref="A71:A72"/>
    <mergeCell ref="B71:B72"/>
    <mergeCell ref="C71:C72"/>
    <mergeCell ref="D71:D72"/>
    <mergeCell ref="E71:E72"/>
    <mergeCell ref="F71:F72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49" workbookViewId="0">
      <selection activeCell="C50" sqref="C50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423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1" t="s">
        <v>7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2"/>
      <c r="E4" s="256"/>
      <c r="F4" s="256"/>
      <c r="G4" s="258"/>
    </row>
    <row r="5" spans="1:7" ht="28.5" customHeight="1">
      <c r="A5" s="133" t="s">
        <v>330</v>
      </c>
      <c r="B5" s="133">
        <v>169</v>
      </c>
      <c r="C5" s="91" t="s">
        <v>71</v>
      </c>
      <c r="D5" s="91" t="s">
        <v>48</v>
      </c>
      <c r="E5" s="135">
        <f>1350+111.6</f>
        <v>1461.6</v>
      </c>
      <c r="F5" s="135">
        <v>1500</v>
      </c>
      <c r="G5" s="134">
        <f>SUM(E5:F5)</f>
        <v>2961.6</v>
      </c>
    </row>
    <row r="6" spans="1:7" ht="28.5" customHeight="1">
      <c r="A6" s="133" t="s">
        <v>385</v>
      </c>
      <c r="B6" s="133">
        <v>185</v>
      </c>
      <c r="C6" s="91" t="s">
        <v>63</v>
      </c>
      <c r="D6" s="91" t="s">
        <v>23</v>
      </c>
      <c r="E6" s="135">
        <v>832.09</v>
      </c>
      <c r="F6" s="135">
        <v>1500</v>
      </c>
      <c r="G6" s="134">
        <f>SUM(E6:F6)</f>
        <v>2332.09</v>
      </c>
    </row>
    <row r="7" spans="1:7" ht="28.5" customHeight="1">
      <c r="A7" s="133" t="s">
        <v>230</v>
      </c>
      <c r="B7" s="133">
        <v>149</v>
      </c>
      <c r="C7" s="91" t="s">
        <v>43</v>
      </c>
      <c r="D7" s="91" t="s">
        <v>28</v>
      </c>
      <c r="E7" s="135">
        <v>1350</v>
      </c>
      <c r="F7" s="135">
        <v>1500</v>
      </c>
      <c r="G7" s="134">
        <f>SUM(E7:F7)</f>
        <v>2850</v>
      </c>
    </row>
    <row r="8" spans="1:7" ht="28.5" customHeight="1">
      <c r="A8" s="133" t="s">
        <v>277</v>
      </c>
      <c r="B8" s="133">
        <v>159</v>
      </c>
      <c r="C8" s="91" t="s">
        <v>43</v>
      </c>
      <c r="D8" s="91" t="s">
        <v>353</v>
      </c>
      <c r="E8" s="135">
        <f>1350+138.5</f>
        <v>1488.5</v>
      </c>
      <c r="F8" s="135">
        <v>1500</v>
      </c>
      <c r="G8" s="134">
        <f>SUM(E8:F8)</f>
        <v>2988.5</v>
      </c>
    </row>
    <row r="9" spans="1:7" ht="28.5" customHeight="1">
      <c r="A9" s="133" t="s">
        <v>387</v>
      </c>
      <c r="B9" s="133">
        <v>186</v>
      </c>
      <c r="C9" s="91" t="s">
        <v>63</v>
      </c>
      <c r="D9" s="91" t="s">
        <v>23</v>
      </c>
      <c r="E9" s="135">
        <v>794.53</v>
      </c>
      <c r="F9" s="135">
        <v>1500</v>
      </c>
      <c r="G9" s="134">
        <f>SUM(E9:F9)</f>
        <v>2294.5299999999997</v>
      </c>
    </row>
    <row r="10" spans="1:7" ht="27" customHeight="1">
      <c r="A10" s="12" t="s">
        <v>25</v>
      </c>
      <c r="B10" s="13">
        <v>102</v>
      </c>
      <c r="C10" s="12" t="s">
        <v>26</v>
      </c>
      <c r="D10" s="91" t="s">
        <v>28</v>
      </c>
      <c r="E10" s="43">
        <v>0</v>
      </c>
      <c r="F10" s="135">
        <v>1500</v>
      </c>
      <c r="G10" s="44">
        <f t="shared" ref="G10:G69" si="0">E10+F10</f>
        <v>1500</v>
      </c>
    </row>
    <row r="11" spans="1:7" ht="27" customHeight="1">
      <c r="A11" s="12" t="s">
        <v>30</v>
      </c>
      <c r="B11" s="13">
        <v>91</v>
      </c>
      <c r="C11" s="12" t="s">
        <v>21</v>
      </c>
      <c r="D11" s="12" t="s">
        <v>32</v>
      </c>
      <c r="E11" s="43">
        <v>0</v>
      </c>
      <c r="F11" s="43">
        <v>1500</v>
      </c>
      <c r="G11" s="44">
        <f t="shared" si="0"/>
        <v>1500</v>
      </c>
    </row>
    <row r="12" spans="1:7" ht="27" customHeight="1">
      <c r="A12" s="12" t="s">
        <v>34</v>
      </c>
      <c r="B12" s="13">
        <v>33</v>
      </c>
      <c r="C12" s="12" t="s">
        <v>21</v>
      </c>
      <c r="D12" s="91" t="s">
        <v>23</v>
      </c>
      <c r="E12" s="43">
        <v>1068.6199999999999</v>
      </c>
      <c r="F12" s="43">
        <v>1500</v>
      </c>
      <c r="G12" s="44">
        <f t="shared" si="0"/>
        <v>2568.62</v>
      </c>
    </row>
    <row r="13" spans="1:7" ht="27" customHeight="1">
      <c r="A13" s="12" t="s">
        <v>37</v>
      </c>
      <c r="B13" s="13">
        <v>83</v>
      </c>
      <c r="C13" s="12" t="s">
        <v>38</v>
      </c>
      <c r="D13" s="12" t="s">
        <v>40</v>
      </c>
      <c r="E13" s="43">
        <v>0</v>
      </c>
      <c r="F13" s="43">
        <v>1500</v>
      </c>
      <c r="G13" s="44">
        <f t="shared" si="0"/>
        <v>1500</v>
      </c>
    </row>
    <row r="14" spans="1:7" ht="27" customHeight="1">
      <c r="A14" s="12" t="s">
        <v>379</v>
      </c>
      <c r="B14" s="13">
        <v>172</v>
      </c>
      <c r="C14" s="12" t="s">
        <v>63</v>
      </c>
      <c r="D14" s="12" t="s">
        <v>57</v>
      </c>
      <c r="E14" s="43">
        <v>0</v>
      </c>
      <c r="F14" s="43">
        <v>1500</v>
      </c>
      <c r="G14" s="44">
        <f t="shared" si="0"/>
        <v>1500</v>
      </c>
    </row>
    <row r="15" spans="1:7" ht="27" customHeight="1">
      <c r="A15" s="12" t="s">
        <v>280</v>
      </c>
      <c r="B15" s="13">
        <v>162</v>
      </c>
      <c r="C15" s="12" t="s">
        <v>124</v>
      </c>
      <c r="D15" s="12" t="s">
        <v>40</v>
      </c>
      <c r="E15" s="43">
        <v>0</v>
      </c>
      <c r="F15" s="43">
        <v>1500</v>
      </c>
      <c r="G15" s="44">
        <f t="shared" si="0"/>
        <v>1500</v>
      </c>
    </row>
    <row r="16" spans="1:7" ht="27" customHeight="1">
      <c r="A16" s="12" t="s">
        <v>46</v>
      </c>
      <c r="B16" s="13">
        <v>28</v>
      </c>
      <c r="C16" s="12" t="s">
        <v>21</v>
      </c>
      <c r="D16" s="12" t="s">
        <v>48</v>
      </c>
      <c r="E16" s="43">
        <v>1500</v>
      </c>
      <c r="F16" s="43">
        <v>1500</v>
      </c>
      <c r="G16" s="44">
        <f t="shared" si="0"/>
        <v>3000</v>
      </c>
    </row>
    <row r="17" spans="1:7" ht="27" customHeight="1">
      <c r="A17" s="12" t="s">
        <v>50</v>
      </c>
      <c r="B17" s="13">
        <v>134</v>
      </c>
      <c r="C17" s="12" t="s">
        <v>302</v>
      </c>
      <c r="D17" s="12" t="s">
        <v>418</v>
      </c>
      <c r="E17" s="43">
        <f>1243.19+147.46</f>
        <v>1390.65</v>
      </c>
      <c r="F17" s="43">
        <v>1500</v>
      </c>
      <c r="G17" s="44">
        <f t="shared" si="0"/>
        <v>2890.65</v>
      </c>
    </row>
    <row r="18" spans="1:7" ht="27" customHeight="1">
      <c r="A18" s="12" t="s">
        <v>283</v>
      </c>
      <c r="B18" s="13">
        <v>161</v>
      </c>
      <c r="C18" s="12" t="s">
        <v>71</v>
      </c>
      <c r="D18" s="12" t="s">
        <v>418</v>
      </c>
      <c r="E18" s="43">
        <v>0</v>
      </c>
      <c r="F18" s="43">
        <v>1500</v>
      </c>
      <c r="G18" s="44">
        <f t="shared" si="0"/>
        <v>1500</v>
      </c>
    </row>
    <row r="19" spans="1:7" ht="27" customHeight="1">
      <c r="A19" s="12" t="s">
        <v>285</v>
      </c>
      <c r="B19" s="13">
        <v>164</v>
      </c>
      <c r="C19" s="12" t="s">
        <v>286</v>
      </c>
      <c r="D19" s="12" t="s">
        <v>40</v>
      </c>
      <c r="E19" s="43">
        <v>0</v>
      </c>
      <c r="F19" s="43">
        <v>1500</v>
      </c>
      <c r="G19" s="44">
        <f t="shared" si="0"/>
        <v>1500</v>
      </c>
    </row>
    <row r="20" spans="1:7" ht="26.25" customHeight="1">
      <c r="A20" s="12" t="s">
        <v>55</v>
      </c>
      <c r="B20" s="13">
        <v>87</v>
      </c>
      <c r="C20" s="12" t="s">
        <v>21</v>
      </c>
      <c r="D20" s="12" t="s">
        <v>57</v>
      </c>
      <c r="E20" s="43">
        <f>1310.13+150</f>
        <v>1460.13</v>
      </c>
      <c r="F20" s="43">
        <v>1500</v>
      </c>
      <c r="G20" s="44">
        <f t="shared" si="0"/>
        <v>2960.13</v>
      </c>
    </row>
    <row r="21" spans="1:7" ht="27" customHeight="1">
      <c r="A21" s="12" t="s">
        <v>59</v>
      </c>
      <c r="B21" s="13">
        <v>110</v>
      </c>
      <c r="C21" s="12" t="s">
        <v>288</v>
      </c>
      <c r="D21" s="12" t="s">
        <v>418</v>
      </c>
      <c r="E21" s="43">
        <f>1350+79.16</f>
        <v>1429.16</v>
      </c>
      <c r="F21" s="43">
        <v>1500</v>
      </c>
      <c r="G21" s="44">
        <f t="shared" si="0"/>
        <v>2929.16</v>
      </c>
    </row>
    <row r="22" spans="1:7" ht="27" customHeight="1">
      <c r="A22" s="12" t="s">
        <v>335</v>
      </c>
      <c r="B22" s="13">
        <v>173</v>
      </c>
      <c r="C22" s="12" t="s">
        <v>63</v>
      </c>
      <c r="D22" s="12" t="s">
        <v>418</v>
      </c>
      <c r="E22" s="43">
        <v>0</v>
      </c>
      <c r="F22" s="43">
        <v>1500</v>
      </c>
      <c r="G22" s="44">
        <f t="shared" si="0"/>
        <v>1500</v>
      </c>
    </row>
    <row r="23" spans="1:7" ht="27" customHeight="1">
      <c r="A23" s="12" t="s">
        <v>338</v>
      </c>
      <c r="B23" s="13">
        <v>174</v>
      </c>
      <c r="C23" s="12" t="s">
        <v>63</v>
      </c>
      <c r="D23" s="12" t="s">
        <v>100</v>
      </c>
      <c r="E23" s="43">
        <v>0</v>
      </c>
      <c r="F23" s="43">
        <v>1500</v>
      </c>
      <c r="G23" s="44">
        <f t="shared" si="0"/>
        <v>1500</v>
      </c>
    </row>
    <row r="24" spans="1:7" ht="27" customHeight="1">
      <c r="A24" s="12" t="s">
        <v>232</v>
      </c>
      <c r="B24" s="13">
        <v>153</v>
      </c>
      <c r="C24" s="12" t="s">
        <v>43</v>
      </c>
      <c r="D24" s="12" t="s">
        <v>117</v>
      </c>
      <c r="E24" s="43">
        <v>0</v>
      </c>
      <c r="F24" s="43">
        <v>1500</v>
      </c>
      <c r="G24" s="44">
        <f t="shared" si="0"/>
        <v>1500</v>
      </c>
    </row>
    <row r="25" spans="1:7" ht="27" customHeight="1">
      <c r="A25" s="12" t="s">
        <v>236</v>
      </c>
      <c r="B25" s="13">
        <v>150</v>
      </c>
      <c r="C25" s="12" t="s">
        <v>43</v>
      </c>
      <c r="D25" s="12" t="s">
        <v>117</v>
      </c>
      <c r="E25" s="43">
        <v>705.45</v>
      </c>
      <c r="F25" s="43">
        <v>1500</v>
      </c>
      <c r="G25" s="44">
        <f t="shared" si="0"/>
        <v>2205.4499999999998</v>
      </c>
    </row>
    <row r="26" spans="1:7" ht="26.25" customHeight="1">
      <c r="A26" s="12" t="s">
        <v>239</v>
      </c>
      <c r="B26" s="13">
        <v>152</v>
      </c>
      <c r="C26" s="12" t="s">
        <v>71</v>
      </c>
      <c r="D26" s="91" t="s">
        <v>23</v>
      </c>
      <c r="E26" s="43">
        <f>1350+129.9</f>
        <v>1479.9</v>
      </c>
      <c r="F26" s="43">
        <v>1500</v>
      </c>
      <c r="G26" s="44">
        <f t="shared" si="0"/>
        <v>2979.9</v>
      </c>
    </row>
    <row r="27" spans="1:7" ht="26.25" customHeight="1">
      <c r="A27" s="12" t="s">
        <v>241</v>
      </c>
      <c r="B27" s="13">
        <v>154</v>
      </c>
      <c r="C27" s="12" t="s">
        <v>242</v>
      </c>
      <c r="D27" s="12" t="s">
        <v>32</v>
      </c>
      <c r="E27" s="43">
        <v>825.12</v>
      </c>
      <c r="F27" s="43">
        <v>1500</v>
      </c>
      <c r="G27" s="44">
        <f t="shared" si="0"/>
        <v>2325.12</v>
      </c>
    </row>
    <row r="28" spans="1:7" ht="26.25" customHeight="1">
      <c r="A28" s="12" t="s">
        <v>389</v>
      </c>
      <c r="B28" s="13">
        <v>190</v>
      </c>
      <c r="C28" s="12" t="s">
        <v>63</v>
      </c>
      <c r="D28" s="12" t="s">
        <v>100</v>
      </c>
      <c r="E28" s="43">
        <v>0</v>
      </c>
      <c r="F28" s="43">
        <v>1090.8800000000001</v>
      </c>
      <c r="G28" s="44">
        <f t="shared" si="0"/>
        <v>1090.8800000000001</v>
      </c>
    </row>
    <row r="29" spans="1:7" ht="26.25" customHeight="1">
      <c r="A29" s="12" t="s">
        <v>340</v>
      </c>
      <c r="B29" s="13">
        <v>175</v>
      </c>
      <c r="C29" s="12" t="s">
        <v>63</v>
      </c>
      <c r="D29" s="12" t="s">
        <v>48</v>
      </c>
      <c r="E29" s="43">
        <v>297.05</v>
      </c>
      <c r="F29" s="43">
        <v>1500</v>
      </c>
      <c r="G29" s="44">
        <f t="shared" si="0"/>
        <v>1797.05</v>
      </c>
    </row>
    <row r="30" spans="1:7" ht="26.25" customHeight="1">
      <c r="A30" s="12" t="s">
        <v>401</v>
      </c>
      <c r="B30" s="13">
        <v>191</v>
      </c>
      <c r="C30" s="12" t="s">
        <v>63</v>
      </c>
      <c r="D30" s="12" t="s">
        <v>100</v>
      </c>
      <c r="E30" s="43">
        <v>0</v>
      </c>
      <c r="F30" s="43">
        <v>1090.8800000000001</v>
      </c>
      <c r="G30" s="44">
        <f t="shared" si="0"/>
        <v>1090.8800000000001</v>
      </c>
    </row>
    <row r="31" spans="1:7" ht="26.25" customHeight="1">
      <c r="A31" s="12" t="s">
        <v>343</v>
      </c>
      <c r="B31" s="13">
        <v>170</v>
      </c>
      <c r="C31" s="12" t="s">
        <v>43</v>
      </c>
      <c r="D31" s="12" t="s">
        <v>159</v>
      </c>
      <c r="E31" s="43">
        <v>0</v>
      </c>
      <c r="F31" s="43">
        <v>1500</v>
      </c>
      <c r="G31" s="44">
        <f t="shared" si="0"/>
        <v>1500</v>
      </c>
    </row>
    <row r="32" spans="1:7" ht="26.25" customHeight="1">
      <c r="A32" s="12" t="s">
        <v>312</v>
      </c>
      <c r="B32" s="13">
        <v>166</v>
      </c>
      <c r="C32" s="12" t="s">
        <v>313</v>
      </c>
      <c r="D32" s="12" t="s">
        <v>48</v>
      </c>
      <c r="E32" s="43">
        <v>0</v>
      </c>
      <c r="F32" s="43">
        <v>1500</v>
      </c>
      <c r="G32" s="44">
        <f>E32+F32</f>
        <v>1500</v>
      </c>
    </row>
    <row r="33" spans="1:7" ht="26.25" customHeight="1">
      <c r="A33" s="12" t="s">
        <v>347</v>
      </c>
      <c r="B33" s="13">
        <v>171</v>
      </c>
      <c r="C33" s="12" t="s">
        <v>43</v>
      </c>
      <c r="D33" s="12" t="s">
        <v>40</v>
      </c>
      <c r="E33" s="43">
        <v>0</v>
      </c>
      <c r="F33" s="43">
        <v>1500</v>
      </c>
      <c r="G33" s="44">
        <f>E33+F33</f>
        <v>1500</v>
      </c>
    </row>
    <row r="34" spans="1:7" ht="26.25" customHeight="1">
      <c r="A34" s="12" t="s">
        <v>290</v>
      </c>
      <c r="B34" s="13">
        <v>165</v>
      </c>
      <c r="C34" s="12" t="s">
        <v>43</v>
      </c>
      <c r="D34" s="12" t="s">
        <v>424</v>
      </c>
      <c r="E34" s="43">
        <v>1350</v>
      </c>
      <c r="F34" s="43">
        <v>1500</v>
      </c>
      <c r="G34" s="44">
        <f t="shared" si="0"/>
        <v>2850</v>
      </c>
    </row>
    <row r="35" spans="1:7" ht="27" customHeight="1">
      <c r="A35" s="12" t="s">
        <v>79</v>
      </c>
      <c r="B35" s="13">
        <v>50</v>
      </c>
      <c r="C35" s="12" t="s">
        <v>26</v>
      </c>
      <c r="D35" s="12" t="s">
        <v>32</v>
      </c>
      <c r="E35" s="43">
        <v>1350</v>
      </c>
      <c r="F35" s="43">
        <v>818.18</v>
      </c>
      <c r="G35" s="44">
        <f t="shared" si="0"/>
        <v>2168.1799999999998</v>
      </c>
    </row>
    <row r="36" spans="1:7" ht="27" customHeight="1">
      <c r="A36" s="12" t="s">
        <v>245</v>
      </c>
      <c r="B36" s="13">
        <v>151</v>
      </c>
      <c r="C36" s="12" t="s">
        <v>71</v>
      </c>
      <c r="D36" s="12" t="s">
        <v>32</v>
      </c>
      <c r="E36" s="43">
        <v>0</v>
      </c>
      <c r="F36" s="43">
        <v>1500</v>
      </c>
      <c r="G36" s="44">
        <f t="shared" si="0"/>
        <v>1500</v>
      </c>
    </row>
    <row r="37" spans="1:7" ht="27" customHeight="1">
      <c r="A37" s="12" t="s">
        <v>316</v>
      </c>
      <c r="B37" s="13">
        <v>167</v>
      </c>
      <c r="C37" s="12" t="s">
        <v>63</v>
      </c>
      <c r="D37" s="12" t="s">
        <v>48</v>
      </c>
      <c r="E37" s="43">
        <v>1192.52</v>
      </c>
      <c r="F37" s="43">
        <v>1500</v>
      </c>
      <c r="G37" s="44">
        <f>E37+F37</f>
        <v>2692.52</v>
      </c>
    </row>
    <row r="38" spans="1:7" ht="27" customHeight="1">
      <c r="A38" s="12" t="s">
        <v>82</v>
      </c>
      <c r="B38" s="13">
        <v>27</v>
      </c>
      <c r="C38" s="12" t="s">
        <v>26</v>
      </c>
      <c r="D38" s="12" t="s">
        <v>32</v>
      </c>
      <c r="E38" s="43">
        <v>1350</v>
      </c>
      <c r="F38" s="43">
        <v>1090.9100000000001</v>
      </c>
      <c r="G38" s="44">
        <f t="shared" si="0"/>
        <v>2440.91</v>
      </c>
    </row>
    <row r="39" spans="1:7" ht="27" customHeight="1">
      <c r="A39" s="12" t="s">
        <v>84</v>
      </c>
      <c r="B39" s="13">
        <v>65</v>
      </c>
      <c r="C39" s="12" t="s">
        <v>43</v>
      </c>
      <c r="D39" s="12" t="s">
        <v>314</v>
      </c>
      <c r="E39" s="43">
        <v>1350</v>
      </c>
      <c r="F39" s="43">
        <v>818.18</v>
      </c>
      <c r="G39" s="44">
        <f>E39+F39</f>
        <v>2168.1799999999998</v>
      </c>
    </row>
    <row r="40" spans="1:7" ht="27" customHeight="1">
      <c r="A40" s="12" t="s">
        <v>349</v>
      </c>
      <c r="B40" s="13">
        <v>176</v>
      </c>
      <c r="C40" s="12" t="s">
        <v>63</v>
      </c>
      <c r="D40" s="91" t="s">
        <v>23</v>
      </c>
      <c r="E40" s="43">
        <v>0</v>
      </c>
      <c r="F40" s="43">
        <v>1500</v>
      </c>
      <c r="G40" s="44">
        <f>E40+F40</f>
        <v>1500</v>
      </c>
    </row>
    <row r="41" spans="1:7" ht="27" customHeight="1">
      <c r="A41" s="12" t="s">
        <v>318</v>
      </c>
      <c r="B41" s="13">
        <v>168</v>
      </c>
      <c r="C41" s="12" t="s">
        <v>71</v>
      </c>
      <c r="D41" s="12" t="s">
        <v>72</v>
      </c>
      <c r="E41" s="43">
        <v>1500</v>
      </c>
      <c r="F41" s="43">
        <v>1500</v>
      </c>
      <c r="G41" s="44">
        <f>E41+F41</f>
        <v>3000</v>
      </c>
    </row>
    <row r="42" spans="1:7" ht="27" customHeight="1">
      <c r="A42" s="12" t="s">
        <v>93</v>
      </c>
      <c r="B42" s="13">
        <v>135</v>
      </c>
      <c r="C42" s="45" t="s">
        <v>181</v>
      </c>
      <c r="D42" s="12" t="s">
        <v>32</v>
      </c>
      <c r="E42" s="43">
        <v>1159.52</v>
      </c>
      <c r="F42" s="43">
        <v>1500</v>
      </c>
      <c r="G42" s="44">
        <f t="shared" si="0"/>
        <v>2659.52</v>
      </c>
    </row>
    <row r="43" spans="1:7" ht="27" customHeight="1">
      <c r="A43" s="12" t="s">
        <v>391</v>
      </c>
      <c r="B43" s="13">
        <v>187</v>
      </c>
      <c r="C43" s="12" t="s">
        <v>63</v>
      </c>
      <c r="D43" s="12" t="s">
        <v>419</v>
      </c>
      <c r="E43" s="43">
        <v>0</v>
      </c>
      <c r="F43" s="43">
        <v>1500</v>
      </c>
      <c r="G43" s="44">
        <f t="shared" si="0"/>
        <v>1500</v>
      </c>
    </row>
    <row r="44" spans="1:7" ht="27" customHeight="1">
      <c r="A44" s="12" t="s">
        <v>351</v>
      </c>
      <c r="B44" s="13">
        <v>177</v>
      </c>
      <c r="C44" s="45" t="s">
        <v>63</v>
      </c>
      <c r="D44" s="12" t="s">
        <v>353</v>
      </c>
      <c r="E44" s="43">
        <v>1350</v>
      </c>
      <c r="F44" s="43">
        <v>1500</v>
      </c>
      <c r="G44" s="44">
        <f t="shared" si="0"/>
        <v>2850</v>
      </c>
    </row>
    <row r="45" spans="1:7" ht="27" customHeight="1">
      <c r="A45" s="12" t="s">
        <v>98</v>
      </c>
      <c r="B45" s="13">
        <v>120</v>
      </c>
      <c r="C45" s="12" t="s">
        <v>26</v>
      </c>
      <c r="D45" s="12" t="s">
        <v>100</v>
      </c>
      <c r="E45" s="43">
        <f>734.72+47.73</f>
        <v>782.45</v>
      </c>
      <c r="F45" s="43">
        <v>1500</v>
      </c>
      <c r="G45" s="44">
        <f t="shared" si="0"/>
        <v>2282.4499999999998</v>
      </c>
    </row>
    <row r="46" spans="1:7" ht="27" customHeight="1">
      <c r="A46" s="12" t="s">
        <v>406</v>
      </c>
      <c r="B46" s="13">
        <v>188</v>
      </c>
      <c r="C46" s="12" t="s">
        <v>63</v>
      </c>
      <c r="D46" s="12" t="s">
        <v>117</v>
      </c>
      <c r="E46" s="43">
        <v>0</v>
      </c>
      <c r="F46" s="43">
        <v>1500</v>
      </c>
      <c r="G46" s="44">
        <f t="shared" si="0"/>
        <v>1500</v>
      </c>
    </row>
    <row r="47" spans="1:7" ht="27" customHeight="1">
      <c r="A47" s="12" t="s">
        <v>102</v>
      </c>
      <c r="B47" s="13">
        <v>49</v>
      </c>
      <c r="C47" s="12" t="s">
        <v>26</v>
      </c>
      <c r="D47" s="12" t="s">
        <v>32</v>
      </c>
      <c r="E47" s="43">
        <v>0</v>
      </c>
      <c r="F47" s="43">
        <v>750</v>
      </c>
      <c r="G47" s="44">
        <f t="shared" si="0"/>
        <v>750</v>
      </c>
    </row>
    <row r="48" spans="1:7" ht="27" customHeight="1">
      <c r="A48" s="12" t="s">
        <v>248</v>
      </c>
      <c r="B48" s="13">
        <v>156</v>
      </c>
      <c r="C48" s="12" t="s">
        <v>71</v>
      </c>
      <c r="D48" s="12" t="s">
        <v>425</v>
      </c>
      <c r="E48" s="43">
        <v>0</v>
      </c>
      <c r="F48" s="43">
        <v>1500</v>
      </c>
      <c r="G48" s="44">
        <f t="shared" si="0"/>
        <v>1500</v>
      </c>
    </row>
    <row r="49" spans="1:7" ht="27" customHeight="1">
      <c r="A49" s="12" t="s">
        <v>355</v>
      </c>
      <c r="B49" s="13">
        <v>178</v>
      </c>
      <c r="C49" s="12" t="s">
        <v>63</v>
      </c>
      <c r="D49" s="91" t="s">
        <v>23</v>
      </c>
      <c r="E49" s="43">
        <v>1022.54</v>
      </c>
      <c r="F49" s="43">
        <v>1500</v>
      </c>
      <c r="G49" s="44">
        <f t="shared" si="0"/>
        <v>2522.54</v>
      </c>
    </row>
    <row r="50" spans="1:7" ht="27" customHeight="1">
      <c r="A50" s="12" t="s">
        <v>104</v>
      </c>
      <c r="B50" s="13">
        <v>142</v>
      </c>
      <c r="C50" s="31" t="s">
        <v>452</v>
      </c>
      <c r="D50" s="12" t="s">
        <v>56</v>
      </c>
      <c r="E50" s="43">
        <v>0</v>
      </c>
      <c r="F50" s="43">
        <v>1500</v>
      </c>
      <c r="G50" s="44">
        <f t="shared" si="0"/>
        <v>1500</v>
      </c>
    </row>
    <row r="51" spans="1:7" ht="27" customHeight="1">
      <c r="A51" s="12" t="s">
        <v>397</v>
      </c>
      <c r="B51" s="13">
        <v>180</v>
      </c>
      <c r="C51" s="12" t="s">
        <v>63</v>
      </c>
      <c r="D51" s="12" t="s">
        <v>99</v>
      </c>
      <c r="E51" s="43">
        <v>0</v>
      </c>
      <c r="F51" s="43">
        <v>1500</v>
      </c>
      <c r="G51" s="44">
        <f t="shared" si="0"/>
        <v>1500</v>
      </c>
    </row>
    <row r="52" spans="1:7" ht="27" customHeight="1">
      <c r="A52" s="12" t="s">
        <v>292</v>
      </c>
      <c r="B52" s="13">
        <v>163</v>
      </c>
      <c r="C52" s="12" t="s">
        <v>43</v>
      </c>
      <c r="D52" s="12" t="s">
        <v>40</v>
      </c>
      <c r="E52" s="43">
        <v>1350</v>
      </c>
      <c r="F52" s="43">
        <v>1500</v>
      </c>
      <c r="G52" s="44">
        <f t="shared" si="0"/>
        <v>2850</v>
      </c>
    </row>
    <row r="53" spans="1:7" ht="27" customHeight="1">
      <c r="A53" s="12" t="s">
        <v>357</v>
      </c>
      <c r="B53" s="13">
        <v>179</v>
      </c>
      <c r="C53" s="12" t="s">
        <v>63</v>
      </c>
      <c r="D53" s="12" t="s">
        <v>28</v>
      </c>
      <c r="E53" s="43">
        <v>0</v>
      </c>
      <c r="F53" s="43">
        <v>1500</v>
      </c>
      <c r="G53" s="44">
        <f t="shared" si="0"/>
        <v>1500</v>
      </c>
    </row>
    <row r="54" spans="1:7" ht="27" customHeight="1">
      <c r="A54" s="12" t="s">
        <v>420</v>
      </c>
      <c r="B54" s="13">
        <v>193</v>
      </c>
      <c r="C54" s="12" t="s">
        <v>43</v>
      </c>
      <c r="D54" s="12" t="s">
        <v>421</v>
      </c>
      <c r="E54" s="43">
        <v>0</v>
      </c>
      <c r="F54" s="43">
        <v>613.62</v>
      </c>
      <c r="G54" s="44">
        <f t="shared" si="0"/>
        <v>613.62</v>
      </c>
    </row>
    <row r="55" spans="1:7" ht="27" customHeight="1">
      <c r="A55" s="12" t="s">
        <v>294</v>
      </c>
      <c r="B55" s="13">
        <v>158</v>
      </c>
      <c r="C55" s="12" t="s">
        <v>180</v>
      </c>
      <c r="D55" s="12" t="s">
        <v>421</v>
      </c>
      <c r="E55" s="43">
        <v>446.31</v>
      </c>
      <c r="F55" s="43">
        <v>1500</v>
      </c>
      <c r="G55" s="44">
        <f t="shared" si="0"/>
        <v>1946.31</v>
      </c>
    </row>
    <row r="56" spans="1:7" ht="27" customHeight="1">
      <c r="A56" s="12" t="s">
        <v>399</v>
      </c>
      <c r="B56" s="13">
        <v>192</v>
      </c>
      <c r="C56" s="12" t="s">
        <v>38</v>
      </c>
      <c r="D56" s="12" t="s">
        <v>40</v>
      </c>
      <c r="E56" s="43">
        <v>0</v>
      </c>
      <c r="F56" s="43">
        <v>749.98</v>
      </c>
      <c r="G56" s="44">
        <f t="shared" si="0"/>
        <v>749.98</v>
      </c>
    </row>
    <row r="57" spans="1:7" ht="27" customHeight="1">
      <c r="A57" s="12" t="s">
        <v>376</v>
      </c>
      <c r="B57" s="13">
        <v>180</v>
      </c>
      <c r="C57" s="12" t="s">
        <v>63</v>
      </c>
      <c r="D57" s="12" t="s">
        <v>418</v>
      </c>
      <c r="E57" s="43">
        <v>0</v>
      </c>
      <c r="F57" s="43">
        <v>1500</v>
      </c>
      <c r="G57" s="44">
        <f t="shared" si="0"/>
        <v>1500</v>
      </c>
    </row>
    <row r="58" spans="1:7" ht="27" customHeight="1">
      <c r="A58" s="12" t="s">
        <v>126</v>
      </c>
      <c r="B58" s="13">
        <v>36</v>
      </c>
      <c r="C58" s="12" t="s">
        <v>26</v>
      </c>
      <c r="D58" s="12" t="s">
        <v>32</v>
      </c>
      <c r="E58" s="43">
        <f>417.28+132.68</f>
        <v>549.96</v>
      </c>
      <c r="F58" s="43">
        <v>1500</v>
      </c>
      <c r="G58" s="44">
        <f t="shared" si="0"/>
        <v>2049.96</v>
      </c>
    </row>
    <row r="59" spans="1:7" ht="27" customHeight="1">
      <c r="A59" s="12" t="s">
        <v>268</v>
      </c>
      <c r="B59" s="13">
        <v>157</v>
      </c>
      <c r="C59" s="12" t="s">
        <v>233</v>
      </c>
      <c r="D59" s="12" t="s">
        <v>421</v>
      </c>
      <c r="E59" s="43">
        <v>75</v>
      </c>
      <c r="F59" s="43">
        <v>1500</v>
      </c>
      <c r="G59" s="44">
        <f t="shared" si="0"/>
        <v>1575</v>
      </c>
    </row>
    <row r="60" spans="1:7" ht="27" customHeight="1">
      <c r="A60" s="12" t="s">
        <v>361</v>
      </c>
      <c r="B60" s="13">
        <v>181</v>
      </c>
      <c r="C60" s="12" t="s">
        <v>63</v>
      </c>
      <c r="D60" s="12" t="s">
        <v>418</v>
      </c>
      <c r="E60" s="43">
        <v>0</v>
      </c>
      <c r="F60" s="43">
        <v>1500</v>
      </c>
      <c r="G60" s="44">
        <f t="shared" si="0"/>
        <v>1500</v>
      </c>
    </row>
    <row r="61" spans="1:7" ht="27" customHeight="1">
      <c r="A61" s="12" t="s">
        <v>128</v>
      </c>
      <c r="B61" s="13">
        <v>42</v>
      </c>
      <c r="C61" s="12" t="s">
        <v>26</v>
      </c>
      <c r="D61" s="12" t="s">
        <v>32</v>
      </c>
      <c r="E61" s="43">
        <v>1350</v>
      </c>
      <c r="F61" s="43">
        <v>1500</v>
      </c>
      <c r="G61" s="44">
        <f t="shared" si="0"/>
        <v>2850</v>
      </c>
    </row>
    <row r="62" spans="1:7" ht="27" customHeight="1">
      <c r="A62" s="12" t="s">
        <v>252</v>
      </c>
      <c r="B62" s="13">
        <v>155</v>
      </c>
      <c r="C62" s="12" t="s">
        <v>242</v>
      </c>
      <c r="D62" s="12" t="s">
        <v>419</v>
      </c>
      <c r="E62" s="43">
        <v>0</v>
      </c>
      <c r="F62" s="43">
        <v>1500</v>
      </c>
      <c r="G62" s="44">
        <f t="shared" si="0"/>
        <v>1500</v>
      </c>
    </row>
    <row r="63" spans="1:7" ht="26.25" customHeight="1">
      <c r="A63" s="12" t="s">
        <v>133</v>
      </c>
      <c r="B63" s="13">
        <v>136</v>
      </c>
      <c r="C63" s="12" t="s">
        <v>134</v>
      </c>
      <c r="D63" s="12" t="s">
        <v>418</v>
      </c>
      <c r="E63" s="43">
        <v>1350</v>
      </c>
      <c r="F63" s="43">
        <v>1500</v>
      </c>
      <c r="G63" s="44">
        <f t="shared" si="0"/>
        <v>2850</v>
      </c>
    </row>
    <row r="64" spans="1:7" ht="26.25" customHeight="1">
      <c r="A64" s="12" t="s">
        <v>363</v>
      </c>
      <c r="B64" s="13">
        <v>182</v>
      </c>
      <c r="C64" s="12" t="s">
        <v>63</v>
      </c>
      <c r="D64" s="91" t="s">
        <v>23</v>
      </c>
      <c r="E64" s="43">
        <v>0</v>
      </c>
      <c r="F64" s="43">
        <v>1500</v>
      </c>
      <c r="G64" s="44">
        <f t="shared" si="0"/>
        <v>1500</v>
      </c>
    </row>
    <row r="65" spans="1:7" ht="27" customHeight="1">
      <c r="A65" s="12" t="s">
        <v>144</v>
      </c>
      <c r="B65" s="13">
        <v>133</v>
      </c>
      <c r="C65" s="12" t="s">
        <v>145</v>
      </c>
      <c r="D65" s="12" t="s">
        <v>23</v>
      </c>
      <c r="E65" s="43">
        <v>1263.72</v>
      </c>
      <c r="F65" s="43">
        <v>1500</v>
      </c>
      <c r="G65" s="44">
        <f t="shared" si="0"/>
        <v>2763.7200000000003</v>
      </c>
    </row>
    <row r="66" spans="1:7" ht="27" customHeight="1">
      <c r="A66" s="12" t="s">
        <v>365</v>
      </c>
      <c r="B66" s="13">
        <v>183</v>
      </c>
      <c r="C66" s="12" t="s">
        <v>63</v>
      </c>
      <c r="D66" s="91" t="s">
        <v>23</v>
      </c>
      <c r="E66" s="43">
        <v>0</v>
      </c>
      <c r="F66" s="43">
        <v>1500</v>
      </c>
      <c r="G66" s="44">
        <f t="shared" si="0"/>
        <v>1500</v>
      </c>
    </row>
    <row r="67" spans="1:7" ht="27" customHeight="1">
      <c r="A67" s="12" t="s">
        <v>149</v>
      </c>
      <c r="B67" s="13">
        <v>43</v>
      </c>
      <c r="C67" s="12" t="s">
        <v>26</v>
      </c>
      <c r="D67" s="91" t="s">
        <v>23</v>
      </c>
      <c r="E67" s="43">
        <f>916.71+145.97</f>
        <v>1062.68</v>
      </c>
      <c r="F67" s="43">
        <v>1500</v>
      </c>
      <c r="G67" s="44">
        <f t="shared" si="0"/>
        <v>2562.6800000000003</v>
      </c>
    </row>
    <row r="68" spans="1:7" ht="27" customHeight="1">
      <c r="A68" s="12" t="s">
        <v>151</v>
      </c>
      <c r="B68" s="13">
        <v>73</v>
      </c>
      <c r="C68" s="12" t="s">
        <v>26</v>
      </c>
      <c r="D68" s="91" t="s">
        <v>23</v>
      </c>
      <c r="E68" s="43">
        <v>583.17999999999995</v>
      </c>
      <c r="F68" s="43">
        <v>1500</v>
      </c>
      <c r="G68" s="44">
        <f t="shared" si="0"/>
        <v>2083.1799999999998</v>
      </c>
    </row>
    <row r="69" spans="1:7" ht="27" customHeight="1">
      <c r="A69" s="12" t="s">
        <v>368</v>
      </c>
      <c r="B69" s="13">
        <v>184</v>
      </c>
      <c r="C69" s="12" t="s">
        <v>63</v>
      </c>
      <c r="D69" s="12" t="s">
        <v>57</v>
      </c>
      <c r="E69" s="43">
        <v>884.21</v>
      </c>
      <c r="F69" s="43">
        <v>1500</v>
      </c>
      <c r="G69" s="44">
        <f t="shared" si="0"/>
        <v>2384.21</v>
      </c>
    </row>
    <row r="70" spans="1:7" ht="15.75" thickBot="1"/>
    <row r="71" spans="1:7" ht="39" customHeight="1" thickBot="1">
      <c r="A71" s="259" t="s">
        <v>174</v>
      </c>
      <c r="B71" s="260"/>
      <c r="C71" s="260"/>
      <c r="D71" s="260"/>
      <c r="E71" s="260"/>
      <c r="F71" s="261"/>
      <c r="G71" s="48"/>
    </row>
    <row r="72" spans="1:7" ht="15.75" customHeight="1">
      <c r="A72" s="251" t="s">
        <v>3</v>
      </c>
      <c r="B72" s="251" t="s">
        <v>4</v>
      </c>
      <c r="C72" s="251" t="s">
        <v>5</v>
      </c>
      <c r="D72" s="264" t="s">
        <v>177</v>
      </c>
      <c r="E72" s="265" t="s">
        <v>178</v>
      </c>
      <c r="F72" s="264" t="s">
        <v>179</v>
      </c>
    </row>
    <row r="73" spans="1:7" ht="28.5" customHeight="1">
      <c r="A73" s="252"/>
      <c r="B73" s="252"/>
      <c r="C73" s="252"/>
      <c r="D73" s="257"/>
      <c r="E73" s="263"/>
      <c r="F73" s="257"/>
    </row>
    <row r="74" spans="1:7" ht="28.5" customHeight="1">
      <c r="A74" s="133" t="s">
        <v>298</v>
      </c>
      <c r="B74" s="133">
        <v>160</v>
      </c>
      <c r="C74" s="12" t="s">
        <v>156</v>
      </c>
      <c r="D74" s="49">
        <v>0</v>
      </c>
      <c r="E74" s="49">
        <v>1500</v>
      </c>
      <c r="F74" s="101">
        <f>D74+E74</f>
        <v>1500</v>
      </c>
    </row>
    <row r="75" spans="1:7" ht="27" customHeight="1">
      <c r="A75" s="14" t="s">
        <v>226</v>
      </c>
      <c r="B75" s="13">
        <v>147</v>
      </c>
      <c r="C75" s="12" t="s">
        <v>165</v>
      </c>
      <c r="D75" s="49">
        <v>0</v>
      </c>
      <c r="E75" s="49">
        <v>1500</v>
      </c>
      <c r="F75" s="50">
        <f>SUM(D75+E75)</f>
        <v>1500</v>
      </c>
    </row>
    <row r="76" spans="1:7" ht="27" customHeight="1">
      <c r="A76" s="12" t="s">
        <v>255</v>
      </c>
      <c r="B76" s="13">
        <v>148</v>
      </c>
      <c r="C76" s="12" t="s">
        <v>162</v>
      </c>
      <c r="D76" s="49">
        <v>1350</v>
      </c>
      <c r="E76" s="49">
        <v>1500</v>
      </c>
      <c r="F76" s="50">
        <f>D76+E76</f>
        <v>2850</v>
      </c>
    </row>
  </sheetData>
  <mergeCells count="16">
    <mergeCell ref="A71:F71"/>
    <mergeCell ref="A72:A73"/>
    <mergeCell ref="B72:B73"/>
    <mergeCell ref="C72:C73"/>
    <mergeCell ref="D72:D73"/>
    <mergeCell ref="E72:E73"/>
    <mergeCell ref="F72:F73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49" workbookViewId="0">
      <selection activeCell="C50" sqref="C50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430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1" t="s">
        <v>7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2"/>
      <c r="E4" s="256"/>
      <c r="F4" s="256"/>
      <c r="G4" s="258"/>
    </row>
    <row r="5" spans="1:7" ht="28.5" customHeight="1">
      <c r="A5" s="136" t="s">
        <v>330</v>
      </c>
      <c r="B5" s="136">
        <v>169</v>
      </c>
      <c r="C5" s="91" t="s">
        <v>71</v>
      </c>
      <c r="D5" s="91" t="s">
        <v>48</v>
      </c>
      <c r="E5" s="137">
        <f>1350+111.6</f>
        <v>1461.6</v>
      </c>
      <c r="F5" s="137">
        <v>1500</v>
      </c>
      <c r="G5" s="138">
        <f>SUM(E5:F5)</f>
        <v>2961.6</v>
      </c>
    </row>
    <row r="6" spans="1:7" ht="28.5" customHeight="1">
      <c r="A6" s="136" t="s">
        <v>385</v>
      </c>
      <c r="B6" s="136">
        <v>185</v>
      </c>
      <c r="C6" s="91" t="s">
        <v>63</v>
      </c>
      <c r="D6" s="91" t="s">
        <v>23</v>
      </c>
      <c r="E6" s="137">
        <f>1626.62+41.73</f>
        <v>1668.35</v>
      </c>
      <c r="F6" s="137">
        <v>1500</v>
      </c>
      <c r="G6" s="138">
        <f>SUM(E6:F6)</f>
        <v>3168.35</v>
      </c>
    </row>
    <row r="7" spans="1:7" ht="28.5" customHeight="1">
      <c r="A7" s="136" t="s">
        <v>230</v>
      </c>
      <c r="B7" s="136">
        <v>149</v>
      </c>
      <c r="C7" s="91" t="s">
        <v>43</v>
      </c>
      <c r="D7" s="91" t="s">
        <v>28</v>
      </c>
      <c r="E7" s="137">
        <v>1350</v>
      </c>
      <c r="F7" s="137">
        <v>1500</v>
      </c>
      <c r="G7" s="138">
        <f>SUM(E7:F7)</f>
        <v>2850</v>
      </c>
    </row>
    <row r="8" spans="1:7" ht="28.5" customHeight="1">
      <c r="A8" s="136" t="s">
        <v>277</v>
      </c>
      <c r="B8" s="136">
        <v>159</v>
      </c>
      <c r="C8" s="91" t="s">
        <v>43</v>
      </c>
      <c r="D8" s="91" t="s">
        <v>353</v>
      </c>
      <c r="E8" s="137">
        <f>1350+138.5</f>
        <v>1488.5</v>
      </c>
      <c r="F8" s="137">
        <v>1500</v>
      </c>
      <c r="G8" s="138">
        <f>SUM(E8:F8)</f>
        <v>2988.5</v>
      </c>
    </row>
    <row r="9" spans="1:7" ht="28.5" customHeight="1">
      <c r="A9" s="136" t="s">
        <v>387</v>
      </c>
      <c r="B9" s="136">
        <v>186</v>
      </c>
      <c r="C9" s="91" t="s">
        <v>63</v>
      </c>
      <c r="D9" s="91" t="s">
        <v>23</v>
      </c>
      <c r="E9" s="137">
        <v>794.53</v>
      </c>
      <c r="F9" s="137">
        <v>1500</v>
      </c>
      <c r="G9" s="138">
        <f>SUM(E9:F9)</f>
        <v>2294.5299999999997</v>
      </c>
    </row>
    <row r="10" spans="1:7" ht="27" customHeight="1">
      <c r="A10" s="12" t="s">
        <v>25</v>
      </c>
      <c r="B10" s="13">
        <v>102</v>
      </c>
      <c r="C10" s="12" t="s">
        <v>26</v>
      </c>
      <c r="D10" s="91" t="s">
        <v>28</v>
      </c>
      <c r="E10" s="43">
        <v>0</v>
      </c>
      <c r="F10" s="137">
        <v>1500</v>
      </c>
      <c r="G10" s="44">
        <f t="shared" ref="G10:G69" si="0">E10+F10</f>
        <v>1500</v>
      </c>
    </row>
    <row r="11" spans="1:7" ht="27" customHeight="1">
      <c r="A11" s="12" t="s">
        <v>30</v>
      </c>
      <c r="B11" s="13">
        <v>91</v>
      </c>
      <c r="C11" s="12" t="s">
        <v>21</v>
      </c>
      <c r="D11" s="12" t="s">
        <v>32</v>
      </c>
      <c r="E11" s="43">
        <v>0</v>
      </c>
      <c r="F11" s="43">
        <v>1500</v>
      </c>
      <c r="G11" s="44">
        <f t="shared" si="0"/>
        <v>1500</v>
      </c>
    </row>
    <row r="12" spans="1:7" ht="27" customHeight="1">
      <c r="A12" s="12" t="s">
        <v>34</v>
      </c>
      <c r="B12" s="13">
        <v>33</v>
      </c>
      <c r="C12" s="12" t="s">
        <v>21</v>
      </c>
      <c r="D12" s="91" t="s">
        <v>23</v>
      </c>
      <c r="E12" s="43">
        <v>1068.6199999999999</v>
      </c>
      <c r="F12" s="43">
        <v>1500</v>
      </c>
      <c r="G12" s="44">
        <f t="shared" si="0"/>
        <v>2568.62</v>
      </c>
    </row>
    <row r="13" spans="1:7" ht="27" customHeight="1">
      <c r="A13" s="12" t="s">
        <v>37</v>
      </c>
      <c r="B13" s="13">
        <v>83</v>
      </c>
      <c r="C13" s="12" t="s">
        <v>38</v>
      </c>
      <c r="D13" s="12" t="s">
        <v>40</v>
      </c>
      <c r="E13" s="43">
        <v>0</v>
      </c>
      <c r="F13" s="43">
        <v>1500</v>
      </c>
      <c r="G13" s="44">
        <f t="shared" si="0"/>
        <v>1500</v>
      </c>
    </row>
    <row r="14" spans="1:7" ht="27" customHeight="1">
      <c r="A14" s="12" t="s">
        <v>379</v>
      </c>
      <c r="B14" s="13">
        <v>172</v>
      </c>
      <c r="C14" s="12" t="s">
        <v>63</v>
      </c>
      <c r="D14" s="12" t="s">
        <v>57</v>
      </c>
      <c r="E14" s="43">
        <v>0</v>
      </c>
      <c r="F14" s="43">
        <v>1500</v>
      </c>
      <c r="G14" s="44">
        <f t="shared" si="0"/>
        <v>1500</v>
      </c>
    </row>
    <row r="15" spans="1:7" ht="27" customHeight="1">
      <c r="A15" s="12" t="s">
        <v>280</v>
      </c>
      <c r="B15" s="13">
        <v>162</v>
      </c>
      <c r="C15" s="12" t="s">
        <v>124</v>
      </c>
      <c r="D15" s="12" t="s">
        <v>40</v>
      </c>
      <c r="E15" s="43">
        <v>0</v>
      </c>
      <c r="F15" s="43">
        <v>1500</v>
      </c>
      <c r="G15" s="44">
        <f t="shared" si="0"/>
        <v>1500</v>
      </c>
    </row>
    <row r="16" spans="1:7" ht="27" customHeight="1">
      <c r="A16" s="12" t="s">
        <v>46</v>
      </c>
      <c r="B16" s="13">
        <v>28</v>
      </c>
      <c r="C16" s="12" t="s">
        <v>21</v>
      </c>
      <c r="D16" s="12" t="s">
        <v>48</v>
      </c>
      <c r="E16" s="43">
        <v>1500</v>
      </c>
      <c r="F16" s="43">
        <v>477.27</v>
      </c>
      <c r="G16" s="44">
        <f t="shared" si="0"/>
        <v>1977.27</v>
      </c>
    </row>
    <row r="17" spans="1:7" ht="27" customHeight="1">
      <c r="A17" s="12" t="s">
        <v>50</v>
      </c>
      <c r="B17" s="13">
        <v>134</v>
      </c>
      <c r="C17" s="12" t="s">
        <v>302</v>
      </c>
      <c r="D17" s="12" t="s">
        <v>418</v>
      </c>
      <c r="E17" s="43">
        <f>1243.19+147.46</f>
        <v>1390.65</v>
      </c>
      <c r="F17" s="43">
        <v>1500</v>
      </c>
      <c r="G17" s="44">
        <f t="shared" si="0"/>
        <v>2890.65</v>
      </c>
    </row>
    <row r="18" spans="1:7" ht="27" customHeight="1">
      <c r="A18" s="12" t="s">
        <v>283</v>
      </c>
      <c r="B18" s="13">
        <v>161</v>
      </c>
      <c r="C18" s="12" t="s">
        <v>71</v>
      </c>
      <c r="D18" s="12" t="s">
        <v>418</v>
      </c>
      <c r="E18" s="43">
        <v>0</v>
      </c>
      <c r="F18" s="43">
        <v>1500</v>
      </c>
      <c r="G18" s="44">
        <f t="shared" si="0"/>
        <v>1500</v>
      </c>
    </row>
    <row r="19" spans="1:7" ht="27" customHeight="1">
      <c r="A19" s="12" t="s">
        <v>285</v>
      </c>
      <c r="B19" s="13">
        <v>164</v>
      </c>
      <c r="C19" s="12" t="s">
        <v>286</v>
      </c>
      <c r="D19" s="12" t="s">
        <v>40</v>
      </c>
      <c r="E19" s="43">
        <v>0</v>
      </c>
      <c r="F19" s="43">
        <v>1500</v>
      </c>
      <c r="G19" s="44">
        <f t="shared" si="0"/>
        <v>1500</v>
      </c>
    </row>
    <row r="20" spans="1:7" ht="26.25" customHeight="1">
      <c r="A20" s="12" t="s">
        <v>55</v>
      </c>
      <c r="B20" s="13">
        <v>87</v>
      </c>
      <c r="C20" s="12" t="s">
        <v>21</v>
      </c>
      <c r="D20" s="12" t="s">
        <v>57</v>
      </c>
      <c r="E20" s="43">
        <f>1310.13+150</f>
        <v>1460.13</v>
      </c>
      <c r="F20" s="43">
        <v>1500</v>
      </c>
      <c r="G20" s="44">
        <f t="shared" si="0"/>
        <v>2960.13</v>
      </c>
    </row>
    <row r="21" spans="1:7" ht="27" customHeight="1">
      <c r="A21" s="12" t="s">
        <v>59</v>
      </c>
      <c r="B21" s="13">
        <v>110</v>
      </c>
      <c r="C21" s="12" t="s">
        <v>288</v>
      </c>
      <c r="D21" s="12" t="s">
        <v>418</v>
      </c>
      <c r="E21" s="43">
        <f>1350+79.16</f>
        <v>1429.16</v>
      </c>
      <c r="F21" s="43">
        <v>1500</v>
      </c>
      <c r="G21" s="44">
        <f t="shared" si="0"/>
        <v>2929.16</v>
      </c>
    </row>
    <row r="22" spans="1:7" ht="27" customHeight="1">
      <c r="A22" s="12" t="s">
        <v>335</v>
      </c>
      <c r="B22" s="13">
        <v>173</v>
      </c>
      <c r="C22" s="12" t="s">
        <v>63</v>
      </c>
      <c r="D22" s="12" t="s">
        <v>418</v>
      </c>
      <c r="E22" s="43">
        <v>0</v>
      </c>
      <c r="F22" s="43">
        <v>1500</v>
      </c>
      <c r="G22" s="44">
        <f t="shared" si="0"/>
        <v>1500</v>
      </c>
    </row>
    <row r="23" spans="1:7" ht="27" customHeight="1">
      <c r="A23" s="12" t="s">
        <v>338</v>
      </c>
      <c r="B23" s="13">
        <v>174</v>
      </c>
      <c r="C23" s="12" t="s">
        <v>63</v>
      </c>
      <c r="D23" s="12" t="s">
        <v>100</v>
      </c>
      <c r="E23" s="43">
        <v>0</v>
      </c>
      <c r="F23" s="43">
        <v>1500</v>
      </c>
      <c r="G23" s="44">
        <f t="shared" si="0"/>
        <v>1500</v>
      </c>
    </row>
    <row r="24" spans="1:7" ht="27" customHeight="1">
      <c r="A24" s="12" t="s">
        <v>232</v>
      </c>
      <c r="B24" s="13">
        <v>153</v>
      </c>
      <c r="C24" s="12" t="s">
        <v>43</v>
      </c>
      <c r="D24" s="12" t="s">
        <v>117</v>
      </c>
      <c r="E24" s="43">
        <v>0</v>
      </c>
      <c r="F24" s="43">
        <v>1500</v>
      </c>
      <c r="G24" s="44">
        <f t="shared" si="0"/>
        <v>1500</v>
      </c>
    </row>
    <row r="25" spans="1:7" ht="27" customHeight="1">
      <c r="A25" s="12" t="s">
        <v>236</v>
      </c>
      <c r="B25" s="13">
        <v>150</v>
      </c>
      <c r="C25" s="12" t="s">
        <v>43</v>
      </c>
      <c r="D25" s="12" t="s">
        <v>117</v>
      </c>
      <c r="E25" s="43">
        <v>881.81</v>
      </c>
      <c r="F25" s="43">
        <v>1500</v>
      </c>
      <c r="G25" s="44">
        <f t="shared" si="0"/>
        <v>2381.81</v>
      </c>
    </row>
    <row r="26" spans="1:7" ht="26.25" customHeight="1">
      <c r="A26" s="12" t="s">
        <v>239</v>
      </c>
      <c r="B26" s="13">
        <v>152</v>
      </c>
      <c r="C26" s="12" t="s">
        <v>71</v>
      </c>
      <c r="D26" s="91" t="s">
        <v>23</v>
      </c>
      <c r="E26" s="43">
        <f>1350+129.9</f>
        <v>1479.9</v>
      </c>
      <c r="F26" s="43">
        <v>1500</v>
      </c>
      <c r="G26" s="44">
        <f t="shared" si="0"/>
        <v>2979.9</v>
      </c>
    </row>
    <row r="27" spans="1:7" ht="26.25" customHeight="1">
      <c r="A27" s="12" t="s">
        <v>241</v>
      </c>
      <c r="B27" s="13">
        <v>154</v>
      </c>
      <c r="C27" s="12" t="s">
        <v>242</v>
      </c>
      <c r="D27" s="12" t="s">
        <v>32</v>
      </c>
      <c r="E27" s="43">
        <v>825.12</v>
      </c>
      <c r="F27" s="43">
        <v>1500</v>
      </c>
      <c r="G27" s="44">
        <f t="shared" si="0"/>
        <v>2325.12</v>
      </c>
    </row>
    <row r="28" spans="1:7" ht="26.25" customHeight="1">
      <c r="A28" s="12" t="s">
        <v>389</v>
      </c>
      <c r="B28" s="13">
        <v>190</v>
      </c>
      <c r="C28" s="12" t="s">
        <v>63</v>
      </c>
      <c r="D28" s="12" t="s">
        <v>100</v>
      </c>
      <c r="E28" s="43">
        <v>0</v>
      </c>
      <c r="F28" s="43">
        <v>1090.8800000000001</v>
      </c>
      <c r="G28" s="44">
        <f t="shared" si="0"/>
        <v>1090.8800000000001</v>
      </c>
    </row>
    <row r="29" spans="1:7" ht="26.25" customHeight="1">
      <c r="A29" s="12" t="s">
        <v>340</v>
      </c>
      <c r="B29" s="13">
        <v>175</v>
      </c>
      <c r="C29" s="12" t="s">
        <v>63</v>
      </c>
      <c r="D29" s="12" t="s">
        <v>48</v>
      </c>
      <c r="E29" s="43">
        <v>297.05</v>
      </c>
      <c r="F29" s="43">
        <v>1500</v>
      </c>
      <c r="G29" s="44">
        <f t="shared" si="0"/>
        <v>1797.05</v>
      </c>
    </row>
    <row r="30" spans="1:7" ht="26.25" customHeight="1">
      <c r="A30" s="12" t="s">
        <v>401</v>
      </c>
      <c r="B30" s="13">
        <v>191</v>
      </c>
      <c r="C30" s="12" t="s">
        <v>63</v>
      </c>
      <c r="D30" s="12" t="s">
        <v>100</v>
      </c>
      <c r="E30" s="43">
        <v>0</v>
      </c>
      <c r="F30" s="43">
        <v>1090.8800000000001</v>
      </c>
      <c r="G30" s="44">
        <f t="shared" si="0"/>
        <v>1090.8800000000001</v>
      </c>
    </row>
    <row r="31" spans="1:7" ht="26.25" customHeight="1">
      <c r="A31" s="12" t="s">
        <v>343</v>
      </c>
      <c r="B31" s="13">
        <v>170</v>
      </c>
      <c r="C31" s="12" t="s">
        <v>43</v>
      </c>
      <c r="D31" s="12" t="s">
        <v>159</v>
      </c>
      <c r="E31" s="43">
        <v>0</v>
      </c>
      <c r="F31" s="43">
        <v>1500</v>
      </c>
      <c r="G31" s="44">
        <f t="shared" si="0"/>
        <v>1500</v>
      </c>
    </row>
    <row r="32" spans="1:7" ht="26.25" customHeight="1">
      <c r="A32" s="12" t="s">
        <v>312</v>
      </c>
      <c r="B32" s="13">
        <v>166</v>
      </c>
      <c r="C32" s="12" t="s">
        <v>313</v>
      </c>
      <c r="D32" s="12" t="s">
        <v>48</v>
      </c>
      <c r="E32" s="43">
        <v>0</v>
      </c>
      <c r="F32" s="43">
        <v>1500</v>
      </c>
      <c r="G32" s="44">
        <f>E32+F32</f>
        <v>1500</v>
      </c>
    </row>
    <row r="33" spans="1:7" ht="26.25" customHeight="1">
      <c r="A33" s="12" t="s">
        <v>347</v>
      </c>
      <c r="B33" s="13">
        <v>171</v>
      </c>
      <c r="C33" s="12" t="s">
        <v>43</v>
      </c>
      <c r="D33" s="12" t="s">
        <v>40</v>
      </c>
      <c r="E33" s="43">
        <v>0</v>
      </c>
      <c r="F33" s="43">
        <v>1500</v>
      </c>
      <c r="G33" s="44">
        <f>E33+F33</f>
        <v>1500</v>
      </c>
    </row>
    <row r="34" spans="1:7" ht="26.25" customHeight="1">
      <c r="A34" s="12" t="s">
        <v>290</v>
      </c>
      <c r="B34" s="13">
        <v>165</v>
      </c>
      <c r="C34" s="12" t="s">
        <v>43</v>
      </c>
      <c r="D34" s="12" t="s">
        <v>424</v>
      </c>
      <c r="E34" s="43">
        <v>1350</v>
      </c>
      <c r="F34" s="43">
        <v>1500</v>
      </c>
      <c r="G34" s="44">
        <f t="shared" si="0"/>
        <v>2850</v>
      </c>
    </row>
    <row r="35" spans="1:7" ht="27" customHeight="1">
      <c r="A35" s="12" t="s">
        <v>79</v>
      </c>
      <c r="B35" s="13">
        <v>50</v>
      </c>
      <c r="C35" s="12" t="s">
        <v>26</v>
      </c>
      <c r="D35" s="12" t="s">
        <v>32</v>
      </c>
      <c r="E35" s="43">
        <v>1350</v>
      </c>
      <c r="F35" s="43">
        <v>818.18</v>
      </c>
      <c r="G35" s="44">
        <f t="shared" si="0"/>
        <v>2168.1799999999998</v>
      </c>
    </row>
    <row r="36" spans="1:7" ht="27" customHeight="1">
      <c r="A36" s="12" t="s">
        <v>245</v>
      </c>
      <c r="B36" s="13">
        <v>151</v>
      </c>
      <c r="C36" s="12" t="s">
        <v>71</v>
      </c>
      <c r="D36" s="12" t="s">
        <v>32</v>
      </c>
      <c r="E36" s="43">
        <v>0</v>
      </c>
      <c r="F36" s="43">
        <v>1500</v>
      </c>
      <c r="G36" s="44">
        <f t="shared" si="0"/>
        <v>1500</v>
      </c>
    </row>
    <row r="37" spans="1:7" ht="27" customHeight="1">
      <c r="A37" s="12" t="s">
        <v>316</v>
      </c>
      <c r="B37" s="13">
        <v>167</v>
      </c>
      <c r="C37" s="12" t="s">
        <v>63</v>
      </c>
      <c r="D37" s="12" t="s">
        <v>48</v>
      </c>
      <c r="E37" s="43">
        <v>1192.52</v>
      </c>
      <c r="F37" s="43">
        <v>1500</v>
      </c>
      <c r="G37" s="44">
        <f>E37+F37</f>
        <v>2692.52</v>
      </c>
    </row>
    <row r="38" spans="1:7" ht="27" customHeight="1">
      <c r="A38" s="12" t="s">
        <v>82</v>
      </c>
      <c r="B38" s="13">
        <v>27</v>
      </c>
      <c r="C38" s="12" t="s">
        <v>26</v>
      </c>
      <c r="D38" s="12" t="s">
        <v>32</v>
      </c>
      <c r="E38" s="43">
        <v>1350</v>
      </c>
      <c r="F38" s="43">
        <v>1090.9100000000001</v>
      </c>
      <c r="G38" s="44">
        <f t="shared" si="0"/>
        <v>2440.91</v>
      </c>
    </row>
    <row r="39" spans="1:7" ht="27" customHeight="1">
      <c r="A39" s="12" t="s">
        <v>84</v>
      </c>
      <c r="B39" s="13">
        <v>65</v>
      </c>
      <c r="C39" s="12" t="s">
        <v>43</v>
      </c>
      <c r="D39" s="12" t="s">
        <v>314</v>
      </c>
      <c r="E39" s="43">
        <v>1350</v>
      </c>
      <c r="F39" s="43">
        <v>545.45000000000005</v>
      </c>
      <c r="G39" s="44">
        <f>E39+F39</f>
        <v>1895.45</v>
      </c>
    </row>
    <row r="40" spans="1:7" ht="27" customHeight="1">
      <c r="A40" s="12" t="s">
        <v>349</v>
      </c>
      <c r="B40" s="13">
        <v>176</v>
      </c>
      <c r="C40" s="12" t="s">
        <v>63</v>
      </c>
      <c r="D40" s="91" t="s">
        <v>23</v>
      </c>
      <c r="E40" s="43">
        <v>0</v>
      </c>
      <c r="F40" s="43">
        <v>1500</v>
      </c>
      <c r="G40" s="44">
        <f>E40+F40</f>
        <v>1500</v>
      </c>
    </row>
    <row r="41" spans="1:7" ht="27" customHeight="1">
      <c r="A41" s="12" t="s">
        <v>318</v>
      </c>
      <c r="B41" s="13">
        <v>168</v>
      </c>
      <c r="C41" s="12" t="s">
        <v>71</v>
      </c>
      <c r="D41" s="12" t="s">
        <v>72</v>
      </c>
      <c r="E41" s="43">
        <v>1500</v>
      </c>
      <c r="F41" s="43">
        <v>1500</v>
      </c>
      <c r="G41" s="44">
        <f>E41+F41</f>
        <v>3000</v>
      </c>
    </row>
    <row r="42" spans="1:7" ht="27" customHeight="1">
      <c r="A42" s="12" t="s">
        <v>93</v>
      </c>
      <c r="B42" s="13">
        <v>135</v>
      </c>
      <c r="C42" s="45" t="s">
        <v>181</v>
      </c>
      <c r="D42" s="12" t="s">
        <v>32</v>
      </c>
      <c r="E42" s="43">
        <v>1159.52</v>
      </c>
      <c r="F42" s="43">
        <v>1500</v>
      </c>
      <c r="G42" s="44">
        <f t="shared" si="0"/>
        <v>2659.52</v>
      </c>
    </row>
    <row r="43" spans="1:7" ht="27" customHeight="1">
      <c r="A43" s="12" t="s">
        <v>391</v>
      </c>
      <c r="B43" s="13">
        <v>187</v>
      </c>
      <c r="C43" s="12" t="s">
        <v>63</v>
      </c>
      <c r="D43" s="12" t="s">
        <v>419</v>
      </c>
      <c r="E43" s="43">
        <v>0</v>
      </c>
      <c r="F43" s="43">
        <v>1500</v>
      </c>
      <c r="G43" s="44">
        <f t="shared" si="0"/>
        <v>1500</v>
      </c>
    </row>
    <row r="44" spans="1:7" ht="27" customHeight="1">
      <c r="A44" s="12" t="s">
        <v>351</v>
      </c>
      <c r="B44" s="13">
        <v>177</v>
      </c>
      <c r="C44" s="45" t="s">
        <v>63</v>
      </c>
      <c r="D44" s="12" t="s">
        <v>353</v>
      </c>
      <c r="E44" s="43">
        <v>1350</v>
      </c>
      <c r="F44" s="43">
        <v>1500</v>
      </c>
      <c r="G44" s="44">
        <f t="shared" si="0"/>
        <v>2850</v>
      </c>
    </row>
    <row r="45" spans="1:7" ht="27" customHeight="1">
      <c r="A45" s="12" t="s">
        <v>98</v>
      </c>
      <c r="B45" s="13">
        <v>120</v>
      </c>
      <c r="C45" s="12" t="s">
        <v>26</v>
      </c>
      <c r="D45" s="12" t="s">
        <v>100</v>
      </c>
      <c r="E45" s="43">
        <f>734.72+41.73</f>
        <v>776.45</v>
      </c>
      <c r="F45" s="43">
        <v>1500</v>
      </c>
      <c r="G45" s="44">
        <f t="shared" si="0"/>
        <v>2276.4499999999998</v>
      </c>
    </row>
    <row r="46" spans="1:7" ht="27" customHeight="1">
      <c r="A46" s="12" t="s">
        <v>406</v>
      </c>
      <c r="B46" s="13">
        <v>188</v>
      </c>
      <c r="C46" s="12" t="s">
        <v>63</v>
      </c>
      <c r="D46" s="12" t="s">
        <v>117</v>
      </c>
      <c r="E46" s="43">
        <v>0</v>
      </c>
      <c r="F46" s="43">
        <v>1500</v>
      </c>
      <c r="G46" s="44">
        <f t="shared" si="0"/>
        <v>1500</v>
      </c>
    </row>
    <row r="47" spans="1:7" ht="27" customHeight="1">
      <c r="A47" s="12" t="s">
        <v>102</v>
      </c>
      <c r="B47" s="13">
        <v>49</v>
      </c>
      <c r="C47" s="12" t="s">
        <v>26</v>
      </c>
      <c r="D47" s="12" t="s">
        <v>32</v>
      </c>
      <c r="E47" s="43">
        <v>0</v>
      </c>
      <c r="F47" s="43">
        <v>750</v>
      </c>
      <c r="G47" s="44">
        <f t="shared" si="0"/>
        <v>750</v>
      </c>
    </row>
    <row r="48" spans="1:7" ht="27" customHeight="1">
      <c r="A48" s="12" t="s">
        <v>248</v>
      </c>
      <c r="B48" s="13">
        <v>156</v>
      </c>
      <c r="C48" s="12" t="s">
        <v>71</v>
      </c>
      <c r="D48" s="12" t="s">
        <v>425</v>
      </c>
      <c r="E48" s="43">
        <v>0</v>
      </c>
      <c r="F48" s="43">
        <v>1500</v>
      </c>
      <c r="G48" s="44">
        <f t="shared" si="0"/>
        <v>1500</v>
      </c>
    </row>
    <row r="49" spans="1:7" ht="27" customHeight="1">
      <c r="A49" s="12" t="s">
        <v>355</v>
      </c>
      <c r="B49" s="13">
        <v>178</v>
      </c>
      <c r="C49" s="12" t="s">
        <v>63</v>
      </c>
      <c r="D49" s="91" t="s">
        <v>23</v>
      </c>
      <c r="E49" s="43">
        <v>1112.52</v>
      </c>
      <c r="F49" s="43">
        <v>1500</v>
      </c>
      <c r="G49" s="44">
        <f t="shared" si="0"/>
        <v>2612.52</v>
      </c>
    </row>
    <row r="50" spans="1:7" ht="27" customHeight="1">
      <c r="A50" s="12" t="s">
        <v>104</v>
      </c>
      <c r="B50" s="13">
        <v>142</v>
      </c>
      <c r="C50" s="31" t="s">
        <v>452</v>
      </c>
      <c r="D50" s="12" t="s">
        <v>56</v>
      </c>
      <c r="E50" s="43">
        <v>0</v>
      </c>
      <c r="F50" s="43">
        <v>1500</v>
      </c>
      <c r="G50" s="44">
        <f t="shared" si="0"/>
        <v>1500</v>
      </c>
    </row>
    <row r="51" spans="1:7" ht="27" customHeight="1">
      <c r="A51" s="12" t="s">
        <v>397</v>
      </c>
      <c r="B51" s="13">
        <v>180</v>
      </c>
      <c r="C51" s="12" t="s">
        <v>63</v>
      </c>
      <c r="D51" s="12" t="s">
        <v>99</v>
      </c>
      <c r="E51" s="43">
        <v>0</v>
      </c>
      <c r="F51" s="43">
        <v>1500</v>
      </c>
      <c r="G51" s="44">
        <f t="shared" si="0"/>
        <v>1500</v>
      </c>
    </row>
    <row r="52" spans="1:7" ht="27" customHeight="1">
      <c r="A52" s="12" t="s">
        <v>292</v>
      </c>
      <c r="B52" s="13">
        <v>163</v>
      </c>
      <c r="C52" s="12" t="s">
        <v>43</v>
      </c>
      <c r="D52" s="12" t="s">
        <v>40</v>
      </c>
      <c r="E52" s="43">
        <v>1350</v>
      </c>
      <c r="F52" s="43">
        <v>1500</v>
      </c>
      <c r="G52" s="44">
        <f t="shared" si="0"/>
        <v>2850</v>
      </c>
    </row>
    <row r="53" spans="1:7" ht="27" customHeight="1">
      <c r="A53" s="12" t="s">
        <v>357</v>
      </c>
      <c r="B53" s="13">
        <v>179</v>
      </c>
      <c r="C53" s="12" t="s">
        <v>63</v>
      </c>
      <c r="D53" s="12" t="s">
        <v>28</v>
      </c>
      <c r="E53" s="43">
        <v>738.67</v>
      </c>
      <c r="F53" s="43">
        <v>1500</v>
      </c>
      <c r="G53" s="44">
        <f t="shared" si="0"/>
        <v>2238.67</v>
      </c>
    </row>
    <row r="54" spans="1:7" ht="27" customHeight="1">
      <c r="A54" s="12" t="s">
        <v>420</v>
      </c>
      <c r="B54" s="13">
        <v>193</v>
      </c>
      <c r="C54" s="12" t="s">
        <v>43</v>
      </c>
      <c r="D54" s="12" t="s">
        <v>421</v>
      </c>
      <c r="E54" s="43">
        <v>0</v>
      </c>
      <c r="F54" s="43">
        <v>1500</v>
      </c>
      <c r="G54" s="44">
        <f t="shared" si="0"/>
        <v>1500</v>
      </c>
    </row>
    <row r="55" spans="1:7" ht="27" customHeight="1">
      <c r="A55" s="12" t="s">
        <v>294</v>
      </c>
      <c r="B55" s="13">
        <v>158</v>
      </c>
      <c r="C55" s="12" t="s">
        <v>180</v>
      </c>
      <c r="D55" s="12" t="s">
        <v>421</v>
      </c>
      <c r="E55" s="43">
        <v>0</v>
      </c>
      <c r="F55" s="43">
        <v>1500</v>
      </c>
      <c r="G55" s="44">
        <f t="shared" si="0"/>
        <v>1500</v>
      </c>
    </row>
    <row r="56" spans="1:7" ht="27" customHeight="1">
      <c r="A56" s="12" t="s">
        <v>399</v>
      </c>
      <c r="B56" s="13">
        <v>192</v>
      </c>
      <c r="C56" s="12" t="s">
        <v>38</v>
      </c>
      <c r="D56" s="12" t="s">
        <v>40</v>
      </c>
      <c r="E56" s="43">
        <v>0</v>
      </c>
      <c r="F56" s="43">
        <v>749.98</v>
      </c>
      <c r="G56" s="44">
        <f t="shared" si="0"/>
        <v>749.98</v>
      </c>
    </row>
    <row r="57" spans="1:7" ht="27" customHeight="1">
      <c r="A57" s="12" t="s">
        <v>376</v>
      </c>
      <c r="B57" s="13">
        <v>180</v>
      </c>
      <c r="C57" s="12" t="s">
        <v>63</v>
      </c>
      <c r="D57" s="12" t="s">
        <v>418</v>
      </c>
      <c r="E57" s="43">
        <v>0</v>
      </c>
      <c r="F57" s="43">
        <v>1500</v>
      </c>
      <c r="G57" s="44">
        <f t="shared" si="0"/>
        <v>1500</v>
      </c>
    </row>
    <row r="58" spans="1:7" ht="27" customHeight="1">
      <c r="A58" s="12" t="s">
        <v>126</v>
      </c>
      <c r="B58" s="13">
        <v>36</v>
      </c>
      <c r="C58" s="12" t="s">
        <v>26</v>
      </c>
      <c r="D58" s="12" t="s">
        <v>32</v>
      </c>
      <c r="E58" s="43">
        <f>417.28+132.68</f>
        <v>549.96</v>
      </c>
      <c r="F58" s="43">
        <v>1500</v>
      </c>
      <c r="G58" s="44">
        <f t="shared" si="0"/>
        <v>2049.96</v>
      </c>
    </row>
    <row r="59" spans="1:7" ht="27" customHeight="1">
      <c r="A59" s="12" t="s">
        <v>268</v>
      </c>
      <c r="B59" s="13">
        <v>157</v>
      </c>
      <c r="C59" s="12" t="s">
        <v>233</v>
      </c>
      <c r="D59" s="12" t="s">
        <v>421</v>
      </c>
      <c r="E59" s="43">
        <v>75</v>
      </c>
      <c r="F59" s="43">
        <v>1500</v>
      </c>
      <c r="G59" s="44">
        <f t="shared" si="0"/>
        <v>1575</v>
      </c>
    </row>
    <row r="60" spans="1:7" ht="27" customHeight="1">
      <c r="A60" s="12" t="s">
        <v>361</v>
      </c>
      <c r="B60" s="13">
        <v>181</v>
      </c>
      <c r="C60" s="12" t="s">
        <v>63</v>
      </c>
      <c r="D60" s="12" t="s">
        <v>418</v>
      </c>
      <c r="E60" s="43">
        <v>1500</v>
      </c>
      <c r="F60" s="43">
        <v>1500</v>
      </c>
      <c r="G60" s="44">
        <f t="shared" si="0"/>
        <v>3000</v>
      </c>
    </row>
    <row r="61" spans="1:7" ht="27" customHeight="1">
      <c r="A61" s="12" t="s">
        <v>128</v>
      </c>
      <c r="B61" s="13">
        <v>42</v>
      </c>
      <c r="C61" s="12" t="s">
        <v>26</v>
      </c>
      <c r="D61" s="12" t="s">
        <v>32</v>
      </c>
      <c r="E61" s="43">
        <v>1350</v>
      </c>
      <c r="F61" s="43">
        <v>1500</v>
      </c>
      <c r="G61" s="44">
        <f t="shared" si="0"/>
        <v>2850</v>
      </c>
    </row>
    <row r="62" spans="1:7" ht="27" customHeight="1">
      <c r="A62" s="12" t="s">
        <v>252</v>
      </c>
      <c r="B62" s="13">
        <v>155</v>
      </c>
      <c r="C62" s="12" t="s">
        <v>242</v>
      </c>
      <c r="D62" s="12" t="s">
        <v>419</v>
      </c>
      <c r="E62" s="43">
        <v>0</v>
      </c>
      <c r="F62" s="43">
        <v>1500</v>
      </c>
      <c r="G62" s="44">
        <f t="shared" si="0"/>
        <v>1500</v>
      </c>
    </row>
    <row r="63" spans="1:7" ht="26.25" customHeight="1">
      <c r="A63" s="12" t="s">
        <v>133</v>
      </c>
      <c r="B63" s="13">
        <v>136</v>
      </c>
      <c r="C63" s="12" t="s">
        <v>134</v>
      </c>
      <c r="D63" s="12" t="s">
        <v>418</v>
      </c>
      <c r="E63" s="43">
        <v>1350</v>
      </c>
      <c r="F63" s="43">
        <v>1500</v>
      </c>
      <c r="G63" s="44">
        <f t="shared" si="0"/>
        <v>2850</v>
      </c>
    </row>
    <row r="64" spans="1:7" ht="26.25" customHeight="1">
      <c r="A64" s="12" t="s">
        <v>363</v>
      </c>
      <c r="B64" s="13">
        <v>182</v>
      </c>
      <c r="C64" s="12" t="s">
        <v>63</v>
      </c>
      <c r="D64" s="91" t="s">
        <v>23</v>
      </c>
      <c r="E64" s="43">
        <v>0</v>
      </c>
      <c r="F64" s="43">
        <v>1500</v>
      </c>
      <c r="G64" s="44">
        <f t="shared" si="0"/>
        <v>1500</v>
      </c>
    </row>
    <row r="65" spans="1:7" ht="27" customHeight="1">
      <c r="A65" s="12" t="s">
        <v>144</v>
      </c>
      <c r="B65" s="13">
        <v>133</v>
      </c>
      <c r="C65" s="12" t="s">
        <v>145</v>
      </c>
      <c r="D65" s="12" t="s">
        <v>23</v>
      </c>
      <c r="E65" s="43">
        <v>1263.72</v>
      </c>
      <c r="F65" s="43">
        <v>1500</v>
      </c>
      <c r="G65" s="44">
        <f t="shared" si="0"/>
        <v>2763.7200000000003</v>
      </c>
    </row>
    <row r="66" spans="1:7" ht="27" customHeight="1">
      <c r="A66" s="12" t="s">
        <v>365</v>
      </c>
      <c r="B66" s="13">
        <v>183</v>
      </c>
      <c r="C66" s="12" t="s">
        <v>63</v>
      </c>
      <c r="D66" s="91" t="s">
        <v>23</v>
      </c>
      <c r="E66" s="43">
        <v>980.48</v>
      </c>
      <c r="F66" s="43">
        <v>1500</v>
      </c>
      <c r="G66" s="44">
        <f t="shared" si="0"/>
        <v>2480.48</v>
      </c>
    </row>
    <row r="67" spans="1:7" ht="27" customHeight="1">
      <c r="A67" s="12" t="s">
        <v>149</v>
      </c>
      <c r="B67" s="13">
        <v>43</v>
      </c>
      <c r="C67" s="12" t="s">
        <v>26</v>
      </c>
      <c r="D67" s="91" t="s">
        <v>23</v>
      </c>
      <c r="E67" s="43">
        <f>916.71+145.97</f>
        <v>1062.68</v>
      </c>
      <c r="F67" s="43">
        <v>1500</v>
      </c>
      <c r="G67" s="44">
        <f t="shared" si="0"/>
        <v>2562.6800000000003</v>
      </c>
    </row>
    <row r="68" spans="1:7" ht="27" customHeight="1">
      <c r="A68" s="12" t="s">
        <v>151</v>
      </c>
      <c r="B68" s="13">
        <v>73</v>
      </c>
      <c r="C68" s="12" t="s">
        <v>26</v>
      </c>
      <c r="D68" s="91" t="s">
        <v>23</v>
      </c>
      <c r="E68" s="43">
        <v>687.57</v>
      </c>
      <c r="F68" s="43">
        <v>1500</v>
      </c>
      <c r="G68" s="44">
        <f t="shared" si="0"/>
        <v>2187.5700000000002</v>
      </c>
    </row>
    <row r="69" spans="1:7" ht="27" customHeight="1">
      <c r="A69" s="12" t="s">
        <v>368</v>
      </c>
      <c r="B69" s="13">
        <v>184</v>
      </c>
      <c r="C69" s="12" t="s">
        <v>63</v>
      </c>
      <c r="D69" s="12" t="s">
        <v>57</v>
      </c>
      <c r="E69" s="43">
        <v>0</v>
      </c>
      <c r="F69" s="43">
        <v>1500</v>
      </c>
      <c r="G69" s="44">
        <f t="shared" si="0"/>
        <v>1500</v>
      </c>
    </row>
    <row r="70" spans="1:7" ht="15.75" thickBot="1"/>
    <row r="71" spans="1:7" ht="39" customHeight="1" thickBot="1">
      <c r="A71" s="259" t="s">
        <v>174</v>
      </c>
      <c r="B71" s="260"/>
      <c r="C71" s="260"/>
      <c r="D71" s="260"/>
      <c r="E71" s="260"/>
      <c r="F71" s="261"/>
      <c r="G71" s="48"/>
    </row>
    <row r="72" spans="1:7" ht="15.75" customHeight="1">
      <c r="A72" s="251" t="s">
        <v>3</v>
      </c>
      <c r="B72" s="251" t="s">
        <v>4</v>
      </c>
      <c r="C72" s="251" t="s">
        <v>5</v>
      </c>
      <c r="D72" s="264" t="s">
        <v>177</v>
      </c>
      <c r="E72" s="265" t="s">
        <v>178</v>
      </c>
      <c r="F72" s="264" t="s">
        <v>179</v>
      </c>
    </row>
    <row r="73" spans="1:7" ht="28.5" customHeight="1">
      <c r="A73" s="252"/>
      <c r="B73" s="252"/>
      <c r="C73" s="252"/>
      <c r="D73" s="257"/>
      <c r="E73" s="263"/>
      <c r="F73" s="257"/>
    </row>
    <row r="74" spans="1:7" ht="28.5" customHeight="1">
      <c r="A74" s="136" t="s">
        <v>298</v>
      </c>
      <c r="B74" s="136">
        <v>160</v>
      </c>
      <c r="C74" s="12" t="s">
        <v>156</v>
      </c>
      <c r="D74" s="49">
        <v>0</v>
      </c>
      <c r="E74" s="49">
        <v>1500</v>
      </c>
      <c r="F74" s="101">
        <f>D74+E74</f>
        <v>1500</v>
      </c>
    </row>
    <row r="75" spans="1:7" ht="27" customHeight="1">
      <c r="A75" s="14" t="s">
        <v>226</v>
      </c>
      <c r="B75" s="13">
        <v>147</v>
      </c>
      <c r="C75" s="12" t="s">
        <v>165</v>
      </c>
      <c r="D75" s="49">
        <v>0</v>
      </c>
      <c r="E75" s="49">
        <v>1500</v>
      </c>
      <c r="F75" s="50">
        <f>SUM(D75+E75)</f>
        <v>1500</v>
      </c>
    </row>
    <row r="76" spans="1:7" ht="27" customHeight="1">
      <c r="A76" s="12" t="s">
        <v>255</v>
      </c>
      <c r="B76" s="13">
        <v>148</v>
      </c>
      <c r="C76" s="12" t="s">
        <v>162</v>
      </c>
      <c r="D76" s="49">
        <v>1350</v>
      </c>
      <c r="E76" s="49">
        <v>1500</v>
      </c>
      <c r="F76" s="50">
        <f>D76+E76</f>
        <v>2850</v>
      </c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71:F71"/>
    <mergeCell ref="A72:A73"/>
    <mergeCell ref="B72:B73"/>
    <mergeCell ref="C72:C73"/>
    <mergeCell ref="D72:D73"/>
    <mergeCell ref="E72:E73"/>
    <mergeCell ref="F72:F73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49" workbookViewId="0">
      <selection activeCell="C50" sqref="C50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435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1" t="s">
        <v>7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2"/>
      <c r="E4" s="256"/>
      <c r="F4" s="256"/>
      <c r="G4" s="258"/>
    </row>
    <row r="5" spans="1:7" ht="28.5" customHeight="1">
      <c r="A5" s="145" t="s">
        <v>330</v>
      </c>
      <c r="B5" s="145">
        <v>169</v>
      </c>
      <c r="C5" s="91" t="s">
        <v>71</v>
      </c>
      <c r="D5" s="91" t="s">
        <v>48</v>
      </c>
      <c r="E5" s="147">
        <f>1350+111.6</f>
        <v>1461.6</v>
      </c>
      <c r="F5" s="147">
        <v>1500</v>
      </c>
      <c r="G5" s="146">
        <f>SUM(E5:F5)</f>
        <v>2961.6</v>
      </c>
    </row>
    <row r="6" spans="1:7" ht="28.5" customHeight="1">
      <c r="A6" s="145" t="s">
        <v>385</v>
      </c>
      <c r="B6" s="145">
        <v>185</v>
      </c>
      <c r="C6" s="91" t="s">
        <v>63</v>
      </c>
      <c r="D6" s="91" t="s">
        <v>23</v>
      </c>
      <c r="E6" s="147">
        <f>794.53+41.73</f>
        <v>836.26</v>
      </c>
      <c r="F6" s="147">
        <v>1500</v>
      </c>
      <c r="G6" s="146">
        <f>SUM(E6:F6)</f>
        <v>2336.2600000000002</v>
      </c>
    </row>
    <row r="7" spans="1:7" ht="28.5" customHeight="1">
      <c r="A7" s="145" t="s">
        <v>230</v>
      </c>
      <c r="B7" s="145">
        <v>149</v>
      </c>
      <c r="C7" s="91" t="s">
        <v>43</v>
      </c>
      <c r="D7" s="91" t="s">
        <v>28</v>
      </c>
      <c r="E7" s="147">
        <v>1350</v>
      </c>
      <c r="F7" s="147">
        <v>1500</v>
      </c>
      <c r="G7" s="146">
        <f>SUM(E7:F7)</f>
        <v>2850</v>
      </c>
    </row>
    <row r="8" spans="1:7" ht="28.5" customHeight="1">
      <c r="A8" s="145" t="s">
        <v>277</v>
      </c>
      <c r="B8" s="145">
        <v>159</v>
      </c>
      <c r="C8" s="91" t="s">
        <v>43</v>
      </c>
      <c r="D8" s="91" t="s">
        <v>353</v>
      </c>
      <c r="E8" s="147">
        <f>1066.68+138.5</f>
        <v>1205.18</v>
      </c>
      <c r="F8" s="147">
        <v>1500</v>
      </c>
      <c r="G8" s="146">
        <f>SUM(E8:F8)</f>
        <v>2705.1800000000003</v>
      </c>
    </row>
    <row r="9" spans="1:7" ht="28.5" customHeight="1">
      <c r="A9" s="145" t="s">
        <v>387</v>
      </c>
      <c r="B9" s="145">
        <v>186</v>
      </c>
      <c r="C9" s="91" t="s">
        <v>63</v>
      </c>
      <c r="D9" s="91" t="s">
        <v>23</v>
      </c>
      <c r="E9" s="147">
        <v>794.53</v>
      </c>
      <c r="F9" s="147">
        <v>1500</v>
      </c>
      <c r="G9" s="146">
        <f>SUM(E9:F9)</f>
        <v>2294.5299999999997</v>
      </c>
    </row>
    <row r="10" spans="1:7" ht="27" customHeight="1">
      <c r="A10" s="12" t="s">
        <v>25</v>
      </c>
      <c r="B10" s="13">
        <v>102</v>
      </c>
      <c r="C10" s="12" t="s">
        <v>26</v>
      </c>
      <c r="D10" s="91" t="s">
        <v>28</v>
      </c>
      <c r="E10" s="43">
        <v>0</v>
      </c>
      <c r="F10" s="147">
        <v>1500</v>
      </c>
      <c r="G10" s="44">
        <f t="shared" ref="G10:G69" si="0">E10+F10</f>
        <v>1500</v>
      </c>
    </row>
    <row r="11" spans="1:7" ht="27" customHeight="1">
      <c r="A11" s="12" t="s">
        <v>30</v>
      </c>
      <c r="B11" s="13">
        <v>91</v>
      </c>
      <c r="C11" s="12" t="s">
        <v>21</v>
      </c>
      <c r="D11" s="12" t="s">
        <v>32</v>
      </c>
      <c r="E11" s="43">
        <v>0</v>
      </c>
      <c r="F11" s="43">
        <v>1500</v>
      </c>
      <c r="G11" s="44">
        <f t="shared" si="0"/>
        <v>1500</v>
      </c>
    </row>
    <row r="12" spans="1:7" ht="27" customHeight="1">
      <c r="A12" s="12" t="s">
        <v>34</v>
      </c>
      <c r="B12" s="13">
        <v>33</v>
      </c>
      <c r="C12" s="12" t="s">
        <v>21</v>
      </c>
      <c r="D12" s="91" t="s">
        <v>23</v>
      </c>
      <c r="E12" s="43">
        <v>1068.6199999999999</v>
      </c>
      <c r="F12" s="43">
        <v>1500</v>
      </c>
      <c r="G12" s="44">
        <f t="shared" si="0"/>
        <v>2568.62</v>
      </c>
    </row>
    <row r="13" spans="1:7" ht="27" customHeight="1">
      <c r="A13" s="12" t="s">
        <v>37</v>
      </c>
      <c r="B13" s="13">
        <v>83</v>
      </c>
      <c r="C13" s="12" t="s">
        <v>38</v>
      </c>
      <c r="D13" s="12" t="s">
        <v>40</v>
      </c>
      <c r="E13" s="43">
        <v>0</v>
      </c>
      <c r="F13" s="43">
        <v>1500</v>
      </c>
      <c r="G13" s="44">
        <f t="shared" si="0"/>
        <v>1500</v>
      </c>
    </row>
    <row r="14" spans="1:7" ht="27" customHeight="1">
      <c r="A14" s="12" t="s">
        <v>379</v>
      </c>
      <c r="B14" s="13">
        <v>172</v>
      </c>
      <c r="C14" s="12" t="s">
        <v>63</v>
      </c>
      <c r="D14" s="12" t="s">
        <v>57</v>
      </c>
      <c r="E14" s="43">
        <v>0</v>
      </c>
      <c r="F14" s="43">
        <v>1500</v>
      </c>
      <c r="G14" s="44">
        <f t="shared" si="0"/>
        <v>1500</v>
      </c>
    </row>
    <row r="15" spans="1:7" ht="27" customHeight="1">
      <c r="A15" s="12" t="s">
        <v>280</v>
      </c>
      <c r="B15" s="13">
        <v>162</v>
      </c>
      <c r="C15" s="12" t="s">
        <v>124</v>
      </c>
      <c r="D15" s="12" t="s">
        <v>40</v>
      </c>
      <c r="E15" s="43">
        <v>0</v>
      </c>
      <c r="F15" s="43">
        <v>1500</v>
      </c>
      <c r="G15" s="44">
        <f t="shared" si="0"/>
        <v>1500</v>
      </c>
    </row>
    <row r="16" spans="1:7" ht="27" customHeight="1">
      <c r="A16" s="12" t="s">
        <v>46</v>
      </c>
      <c r="B16" s="13">
        <v>28</v>
      </c>
      <c r="C16" s="12" t="s">
        <v>21</v>
      </c>
      <c r="D16" s="12" t="s">
        <v>48</v>
      </c>
      <c r="E16" s="43">
        <v>1500</v>
      </c>
      <c r="F16" s="43">
        <v>477.27</v>
      </c>
      <c r="G16" s="44">
        <f t="shared" si="0"/>
        <v>1977.27</v>
      </c>
    </row>
    <row r="17" spans="1:7" ht="27" customHeight="1">
      <c r="A17" s="12" t="s">
        <v>50</v>
      </c>
      <c r="B17" s="13">
        <v>134</v>
      </c>
      <c r="C17" s="12" t="s">
        <v>302</v>
      </c>
      <c r="D17" s="12" t="s">
        <v>418</v>
      </c>
      <c r="E17" s="43">
        <f>1270.57+147.46</f>
        <v>1418.03</v>
      </c>
      <c r="F17" s="43">
        <v>1500</v>
      </c>
      <c r="G17" s="44">
        <f t="shared" si="0"/>
        <v>2918.0299999999997</v>
      </c>
    </row>
    <row r="18" spans="1:7" ht="27" customHeight="1">
      <c r="A18" s="12" t="s">
        <v>283</v>
      </c>
      <c r="B18" s="13">
        <v>161</v>
      </c>
      <c r="C18" s="12" t="s">
        <v>71</v>
      </c>
      <c r="D18" s="12" t="s">
        <v>418</v>
      </c>
      <c r="E18" s="43">
        <v>0</v>
      </c>
      <c r="F18" s="43">
        <v>1500</v>
      </c>
      <c r="G18" s="44">
        <f t="shared" si="0"/>
        <v>1500</v>
      </c>
    </row>
    <row r="19" spans="1:7" ht="27" customHeight="1">
      <c r="A19" s="12" t="s">
        <v>285</v>
      </c>
      <c r="B19" s="13">
        <v>164</v>
      </c>
      <c r="C19" s="12" t="s">
        <v>286</v>
      </c>
      <c r="D19" s="12" t="s">
        <v>40</v>
      </c>
      <c r="E19" s="43">
        <v>0</v>
      </c>
      <c r="F19" s="43">
        <v>1500</v>
      </c>
      <c r="G19" s="44">
        <f t="shared" si="0"/>
        <v>1500</v>
      </c>
    </row>
    <row r="20" spans="1:7" ht="26.25" customHeight="1">
      <c r="A20" s="12" t="s">
        <v>55</v>
      </c>
      <c r="B20" s="13">
        <v>87</v>
      </c>
      <c r="C20" s="12" t="s">
        <v>21</v>
      </c>
      <c r="D20" s="12" t="s">
        <v>57</v>
      </c>
      <c r="E20" s="43">
        <f>1310.13+150</f>
        <v>1460.13</v>
      </c>
      <c r="F20" s="43">
        <v>1500</v>
      </c>
      <c r="G20" s="44">
        <f t="shared" si="0"/>
        <v>2960.13</v>
      </c>
    </row>
    <row r="21" spans="1:7" ht="27" customHeight="1">
      <c r="A21" s="12" t="s">
        <v>59</v>
      </c>
      <c r="B21" s="13">
        <v>110</v>
      </c>
      <c r="C21" s="12" t="s">
        <v>288</v>
      </c>
      <c r="D21" s="12" t="s">
        <v>418</v>
      </c>
      <c r="E21" s="43">
        <f>1127.05+79.16</f>
        <v>1206.21</v>
      </c>
      <c r="F21" s="43">
        <v>1500</v>
      </c>
      <c r="G21" s="44">
        <f t="shared" si="0"/>
        <v>2706.21</v>
      </c>
    </row>
    <row r="22" spans="1:7" ht="27" customHeight="1">
      <c r="A22" s="12" t="s">
        <v>335</v>
      </c>
      <c r="B22" s="13">
        <v>173</v>
      </c>
      <c r="C22" s="12" t="s">
        <v>63</v>
      </c>
      <c r="D22" s="12" t="s">
        <v>418</v>
      </c>
      <c r="E22" s="43">
        <v>1010.34</v>
      </c>
      <c r="F22" s="43">
        <v>1500</v>
      </c>
      <c r="G22" s="44">
        <f t="shared" si="0"/>
        <v>2510.34</v>
      </c>
    </row>
    <row r="23" spans="1:7" ht="27" customHeight="1">
      <c r="A23" s="12" t="s">
        <v>338</v>
      </c>
      <c r="B23" s="13">
        <v>174</v>
      </c>
      <c r="C23" s="12" t="s">
        <v>63</v>
      </c>
      <c r="D23" s="12" t="s">
        <v>100</v>
      </c>
      <c r="E23" s="43">
        <f>803.21+149.97</f>
        <v>953.18000000000006</v>
      </c>
      <c r="F23" s="43">
        <v>1500</v>
      </c>
      <c r="G23" s="44">
        <f t="shared" si="0"/>
        <v>2453.1800000000003</v>
      </c>
    </row>
    <row r="24" spans="1:7" ht="27" customHeight="1">
      <c r="A24" s="12" t="s">
        <v>232</v>
      </c>
      <c r="B24" s="13">
        <v>153</v>
      </c>
      <c r="C24" s="12" t="s">
        <v>43</v>
      </c>
      <c r="D24" s="12" t="s">
        <v>117</v>
      </c>
      <c r="E24" s="43">
        <v>0</v>
      </c>
      <c r="F24" s="43">
        <v>1500</v>
      </c>
      <c r="G24" s="44">
        <f t="shared" si="0"/>
        <v>1500</v>
      </c>
    </row>
    <row r="25" spans="1:7" ht="27" customHeight="1">
      <c r="A25" s="12" t="s">
        <v>236</v>
      </c>
      <c r="B25" s="13">
        <v>150</v>
      </c>
      <c r="C25" s="12" t="s">
        <v>43</v>
      </c>
      <c r="D25" s="12" t="s">
        <v>117</v>
      </c>
      <c r="E25" s="43">
        <v>881.81</v>
      </c>
      <c r="F25" s="43">
        <v>1500</v>
      </c>
      <c r="G25" s="44">
        <f t="shared" si="0"/>
        <v>2381.81</v>
      </c>
    </row>
    <row r="26" spans="1:7" ht="26.25" customHeight="1">
      <c r="A26" s="12" t="s">
        <v>239</v>
      </c>
      <c r="B26" s="13">
        <v>152</v>
      </c>
      <c r="C26" s="12" t="s">
        <v>71</v>
      </c>
      <c r="D26" s="91" t="s">
        <v>23</v>
      </c>
      <c r="E26" s="43">
        <f>1350+129.9</f>
        <v>1479.9</v>
      </c>
      <c r="F26" s="43">
        <v>1500</v>
      </c>
      <c r="G26" s="44">
        <f t="shared" si="0"/>
        <v>2979.9</v>
      </c>
    </row>
    <row r="27" spans="1:7" ht="26.25" customHeight="1">
      <c r="A27" s="12" t="s">
        <v>241</v>
      </c>
      <c r="B27" s="13">
        <v>154</v>
      </c>
      <c r="C27" s="12" t="s">
        <v>242</v>
      </c>
      <c r="D27" s="12" t="s">
        <v>32</v>
      </c>
      <c r="E27" s="43">
        <v>825.12</v>
      </c>
      <c r="F27" s="43">
        <v>1500</v>
      </c>
      <c r="G27" s="44">
        <f t="shared" si="0"/>
        <v>2325.12</v>
      </c>
    </row>
    <row r="28" spans="1:7" ht="26.25" customHeight="1">
      <c r="A28" s="12" t="s">
        <v>389</v>
      </c>
      <c r="B28" s="13">
        <v>190</v>
      </c>
      <c r="C28" s="12" t="s">
        <v>63</v>
      </c>
      <c r="D28" s="12" t="s">
        <v>100</v>
      </c>
      <c r="E28" s="43">
        <v>0</v>
      </c>
      <c r="F28" s="43">
        <v>1090.8800000000001</v>
      </c>
      <c r="G28" s="44">
        <f t="shared" si="0"/>
        <v>1090.8800000000001</v>
      </c>
    </row>
    <row r="29" spans="1:7" ht="26.25" customHeight="1">
      <c r="A29" s="12" t="s">
        <v>340</v>
      </c>
      <c r="B29" s="13">
        <v>175</v>
      </c>
      <c r="C29" s="12" t="s">
        <v>63</v>
      </c>
      <c r="D29" s="12" t="s">
        <v>48</v>
      </c>
      <c r="E29" s="43">
        <v>297.05</v>
      </c>
      <c r="F29" s="43">
        <v>1500</v>
      </c>
      <c r="G29" s="44">
        <f t="shared" si="0"/>
        <v>1797.05</v>
      </c>
    </row>
    <row r="30" spans="1:7" ht="26.25" customHeight="1">
      <c r="A30" s="12" t="s">
        <v>401</v>
      </c>
      <c r="B30" s="13">
        <v>191</v>
      </c>
      <c r="C30" s="12" t="s">
        <v>63</v>
      </c>
      <c r="D30" s="12" t="s">
        <v>100</v>
      </c>
      <c r="E30" s="43">
        <v>0</v>
      </c>
      <c r="F30" s="43">
        <v>1090.8800000000001</v>
      </c>
      <c r="G30" s="44">
        <f t="shared" si="0"/>
        <v>1090.8800000000001</v>
      </c>
    </row>
    <row r="31" spans="1:7" ht="26.25" customHeight="1">
      <c r="A31" s="12" t="s">
        <v>343</v>
      </c>
      <c r="B31" s="13">
        <v>170</v>
      </c>
      <c r="C31" s="12" t="s">
        <v>43</v>
      </c>
      <c r="D31" s="12" t="s">
        <v>159</v>
      </c>
      <c r="E31" s="43">
        <v>0</v>
      </c>
      <c r="F31" s="43">
        <v>1500</v>
      </c>
      <c r="G31" s="44">
        <f t="shared" si="0"/>
        <v>1500</v>
      </c>
    </row>
    <row r="32" spans="1:7" ht="26.25" customHeight="1">
      <c r="A32" s="12" t="s">
        <v>312</v>
      </c>
      <c r="B32" s="13">
        <v>166</v>
      </c>
      <c r="C32" s="12" t="s">
        <v>313</v>
      </c>
      <c r="D32" s="12" t="s">
        <v>48</v>
      </c>
      <c r="E32" s="43">
        <v>0</v>
      </c>
      <c r="F32" s="43">
        <v>1500</v>
      </c>
      <c r="G32" s="44">
        <f>E32+F32</f>
        <v>1500</v>
      </c>
    </row>
    <row r="33" spans="1:7" ht="26.25" customHeight="1">
      <c r="A33" s="12" t="s">
        <v>347</v>
      </c>
      <c r="B33" s="13">
        <v>171</v>
      </c>
      <c r="C33" s="12" t="s">
        <v>43</v>
      </c>
      <c r="D33" s="12" t="s">
        <v>40</v>
      </c>
      <c r="E33" s="43">
        <v>0</v>
      </c>
      <c r="F33" s="43">
        <v>1500</v>
      </c>
      <c r="G33" s="44">
        <f>E33+F33</f>
        <v>1500</v>
      </c>
    </row>
    <row r="34" spans="1:7" ht="26.25" customHeight="1">
      <c r="A34" s="12" t="s">
        <v>290</v>
      </c>
      <c r="B34" s="13">
        <v>165</v>
      </c>
      <c r="C34" s="12" t="s">
        <v>43</v>
      </c>
      <c r="D34" s="12" t="s">
        <v>424</v>
      </c>
      <c r="E34" s="43">
        <v>1350</v>
      </c>
      <c r="F34" s="43">
        <v>1500</v>
      </c>
      <c r="G34" s="44">
        <f t="shared" si="0"/>
        <v>2850</v>
      </c>
    </row>
    <row r="35" spans="1:7" ht="27" customHeight="1">
      <c r="A35" s="12" t="s">
        <v>79</v>
      </c>
      <c r="B35" s="13">
        <v>50</v>
      </c>
      <c r="C35" s="12" t="s">
        <v>26</v>
      </c>
      <c r="D35" s="12" t="s">
        <v>32</v>
      </c>
      <c r="E35" s="43">
        <v>1350</v>
      </c>
      <c r="F35" s="43">
        <v>818.18</v>
      </c>
      <c r="G35" s="44">
        <f t="shared" si="0"/>
        <v>2168.1799999999998</v>
      </c>
    </row>
    <row r="36" spans="1:7" ht="27" customHeight="1">
      <c r="A36" s="12" t="s">
        <v>245</v>
      </c>
      <c r="B36" s="13">
        <v>151</v>
      </c>
      <c r="C36" s="12" t="s">
        <v>71</v>
      </c>
      <c r="D36" s="12" t="s">
        <v>32</v>
      </c>
      <c r="E36" s="43">
        <v>0</v>
      </c>
      <c r="F36" s="43">
        <v>1500</v>
      </c>
      <c r="G36" s="44">
        <f t="shared" si="0"/>
        <v>1500</v>
      </c>
    </row>
    <row r="37" spans="1:7" ht="27" customHeight="1">
      <c r="A37" s="12" t="s">
        <v>316</v>
      </c>
      <c r="B37" s="13">
        <v>167</v>
      </c>
      <c r="C37" s="12" t="s">
        <v>63</v>
      </c>
      <c r="D37" s="12" t="s">
        <v>48</v>
      </c>
      <c r="E37" s="43">
        <v>1192.52</v>
      </c>
      <c r="F37" s="43">
        <v>1500</v>
      </c>
      <c r="G37" s="44">
        <f>E37+F37</f>
        <v>2692.52</v>
      </c>
    </row>
    <row r="38" spans="1:7" ht="27" customHeight="1">
      <c r="A38" s="12" t="s">
        <v>82</v>
      </c>
      <c r="B38" s="13">
        <v>27</v>
      </c>
      <c r="C38" s="12" t="s">
        <v>26</v>
      </c>
      <c r="D38" s="12" t="s">
        <v>32</v>
      </c>
      <c r="E38" s="43">
        <v>1350</v>
      </c>
      <c r="F38" s="43">
        <v>1090.9100000000001</v>
      </c>
      <c r="G38" s="44">
        <f t="shared" si="0"/>
        <v>2440.91</v>
      </c>
    </row>
    <row r="39" spans="1:7" ht="27" customHeight="1">
      <c r="A39" s="12" t="s">
        <v>84</v>
      </c>
      <c r="B39" s="13">
        <v>65</v>
      </c>
      <c r="C39" s="12" t="s">
        <v>43</v>
      </c>
      <c r="D39" s="12" t="s">
        <v>314</v>
      </c>
      <c r="E39" s="43">
        <v>1350</v>
      </c>
      <c r="F39" s="43">
        <v>1227.27</v>
      </c>
      <c r="G39" s="44">
        <f>E39+F39</f>
        <v>2577.27</v>
      </c>
    </row>
    <row r="40" spans="1:7" ht="27" customHeight="1">
      <c r="A40" s="12" t="s">
        <v>349</v>
      </c>
      <c r="B40" s="13">
        <v>176</v>
      </c>
      <c r="C40" s="12" t="s">
        <v>63</v>
      </c>
      <c r="D40" s="91" t="s">
        <v>23</v>
      </c>
      <c r="E40" s="43">
        <v>0</v>
      </c>
      <c r="F40" s="43">
        <v>1500</v>
      </c>
      <c r="G40" s="44">
        <f>E40+F40</f>
        <v>1500</v>
      </c>
    </row>
    <row r="41" spans="1:7" ht="27" customHeight="1">
      <c r="A41" s="12" t="s">
        <v>318</v>
      </c>
      <c r="B41" s="13">
        <v>168</v>
      </c>
      <c r="C41" s="12" t="s">
        <v>71</v>
      </c>
      <c r="D41" s="12" t="s">
        <v>72</v>
      </c>
      <c r="E41" s="43">
        <v>1500</v>
      </c>
      <c r="F41" s="43">
        <v>1500</v>
      </c>
      <c r="G41" s="44">
        <f>E41+F41</f>
        <v>3000</v>
      </c>
    </row>
    <row r="42" spans="1:7" ht="27" customHeight="1">
      <c r="A42" s="12" t="s">
        <v>93</v>
      </c>
      <c r="B42" s="13">
        <v>135</v>
      </c>
      <c r="C42" s="45" t="s">
        <v>181</v>
      </c>
      <c r="D42" s="12" t="s">
        <v>32</v>
      </c>
      <c r="E42" s="43">
        <v>1159.52</v>
      </c>
      <c r="F42" s="43">
        <v>818.19</v>
      </c>
      <c r="G42" s="44">
        <f t="shared" si="0"/>
        <v>1977.71</v>
      </c>
    </row>
    <row r="43" spans="1:7" ht="27" customHeight="1">
      <c r="A43" s="12" t="s">
        <v>391</v>
      </c>
      <c r="B43" s="13">
        <v>187</v>
      </c>
      <c r="C43" s="12" t="s">
        <v>63</v>
      </c>
      <c r="D43" s="12" t="s">
        <v>419</v>
      </c>
      <c r="E43" s="43">
        <v>0</v>
      </c>
      <c r="F43" s="43">
        <v>1500</v>
      </c>
      <c r="G43" s="44">
        <f t="shared" si="0"/>
        <v>1500</v>
      </c>
    </row>
    <row r="44" spans="1:7" ht="27" customHeight="1">
      <c r="A44" s="12" t="s">
        <v>351</v>
      </c>
      <c r="B44" s="13">
        <v>177</v>
      </c>
      <c r="C44" s="45" t="s">
        <v>63</v>
      </c>
      <c r="D44" s="12" t="s">
        <v>353</v>
      </c>
      <c r="E44" s="43">
        <v>1350</v>
      </c>
      <c r="F44" s="43">
        <v>1500</v>
      </c>
      <c r="G44" s="44">
        <f t="shared" si="0"/>
        <v>2850</v>
      </c>
    </row>
    <row r="45" spans="1:7" ht="27" customHeight="1">
      <c r="A45" s="12" t="s">
        <v>98</v>
      </c>
      <c r="B45" s="13">
        <v>120</v>
      </c>
      <c r="C45" s="12" t="s">
        <v>26</v>
      </c>
      <c r="D45" s="12" t="s">
        <v>100</v>
      </c>
      <c r="E45" s="43">
        <f>734.72+41.73</f>
        <v>776.45</v>
      </c>
      <c r="F45" s="43">
        <v>1500</v>
      </c>
      <c r="G45" s="44">
        <f t="shared" si="0"/>
        <v>2276.4499999999998</v>
      </c>
    </row>
    <row r="46" spans="1:7" ht="27" customHeight="1">
      <c r="A46" s="12" t="s">
        <v>406</v>
      </c>
      <c r="B46" s="13">
        <v>188</v>
      </c>
      <c r="C46" s="12" t="s">
        <v>63</v>
      </c>
      <c r="D46" s="12" t="s">
        <v>117</v>
      </c>
      <c r="E46" s="43">
        <v>0</v>
      </c>
      <c r="F46" s="43">
        <v>1500</v>
      </c>
      <c r="G46" s="44">
        <f t="shared" si="0"/>
        <v>1500</v>
      </c>
    </row>
    <row r="47" spans="1:7" ht="27" customHeight="1">
      <c r="A47" s="12" t="s">
        <v>102</v>
      </c>
      <c r="B47" s="13">
        <v>49</v>
      </c>
      <c r="C47" s="12" t="s">
        <v>26</v>
      </c>
      <c r="D47" s="12" t="s">
        <v>32</v>
      </c>
      <c r="E47" s="43">
        <v>0</v>
      </c>
      <c r="F47" s="43">
        <v>750</v>
      </c>
      <c r="G47" s="44">
        <f t="shared" si="0"/>
        <v>750</v>
      </c>
    </row>
    <row r="48" spans="1:7" ht="27" customHeight="1">
      <c r="A48" s="12" t="s">
        <v>248</v>
      </c>
      <c r="B48" s="13">
        <v>156</v>
      </c>
      <c r="C48" s="12" t="s">
        <v>71</v>
      </c>
      <c r="D48" s="12" t="s">
        <v>425</v>
      </c>
      <c r="E48" s="43">
        <v>0</v>
      </c>
      <c r="F48" s="43">
        <v>1500</v>
      </c>
      <c r="G48" s="44">
        <f t="shared" si="0"/>
        <v>1500</v>
      </c>
    </row>
    <row r="49" spans="1:7" ht="27" customHeight="1">
      <c r="A49" s="12" t="s">
        <v>355</v>
      </c>
      <c r="B49" s="13">
        <v>178</v>
      </c>
      <c r="C49" s="12" t="s">
        <v>63</v>
      </c>
      <c r="D49" s="91" t="s">
        <v>23</v>
      </c>
      <c r="E49" s="43">
        <v>1112.52</v>
      </c>
      <c r="F49" s="43">
        <v>1500</v>
      </c>
      <c r="G49" s="44">
        <f t="shared" si="0"/>
        <v>2612.52</v>
      </c>
    </row>
    <row r="50" spans="1:7" ht="27" customHeight="1">
      <c r="A50" s="12" t="s">
        <v>104</v>
      </c>
      <c r="B50" s="13">
        <v>142</v>
      </c>
      <c r="C50" s="31" t="s">
        <v>452</v>
      </c>
      <c r="D50" s="12" t="s">
        <v>56</v>
      </c>
      <c r="E50" s="43">
        <v>0</v>
      </c>
      <c r="F50" s="43">
        <v>1500</v>
      </c>
      <c r="G50" s="44">
        <f t="shared" si="0"/>
        <v>1500</v>
      </c>
    </row>
    <row r="51" spans="1:7" ht="27" customHeight="1">
      <c r="A51" s="12" t="s">
        <v>397</v>
      </c>
      <c r="B51" s="13">
        <v>180</v>
      </c>
      <c r="C51" s="12" t="s">
        <v>63</v>
      </c>
      <c r="D51" s="12" t="s">
        <v>99</v>
      </c>
      <c r="E51" s="43">
        <v>0</v>
      </c>
      <c r="F51" s="43">
        <v>1500</v>
      </c>
      <c r="G51" s="44">
        <f t="shared" si="0"/>
        <v>1500</v>
      </c>
    </row>
    <row r="52" spans="1:7" ht="27" customHeight="1">
      <c r="A52" s="12" t="s">
        <v>292</v>
      </c>
      <c r="B52" s="13">
        <v>163</v>
      </c>
      <c r="C52" s="12" t="s">
        <v>43</v>
      </c>
      <c r="D52" s="12" t="s">
        <v>40</v>
      </c>
      <c r="E52" s="43">
        <v>0</v>
      </c>
      <c r="F52" s="43">
        <v>1500</v>
      </c>
      <c r="G52" s="44">
        <f t="shared" si="0"/>
        <v>1500</v>
      </c>
    </row>
    <row r="53" spans="1:7" ht="27" customHeight="1">
      <c r="A53" s="12" t="s">
        <v>357</v>
      </c>
      <c r="B53" s="13">
        <v>179</v>
      </c>
      <c r="C53" s="12" t="s">
        <v>63</v>
      </c>
      <c r="D53" s="12" t="s">
        <v>28</v>
      </c>
      <c r="E53" s="43">
        <v>738.67</v>
      </c>
      <c r="F53" s="43">
        <v>1500</v>
      </c>
      <c r="G53" s="44">
        <f t="shared" si="0"/>
        <v>2238.67</v>
      </c>
    </row>
    <row r="54" spans="1:7" ht="27" customHeight="1">
      <c r="A54" s="12" t="s">
        <v>420</v>
      </c>
      <c r="B54" s="13">
        <v>193</v>
      </c>
      <c r="C54" s="12" t="s">
        <v>43</v>
      </c>
      <c r="D54" s="12" t="s">
        <v>421</v>
      </c>
      <c r="E54" s="43">
        <v>0</v>
      </c>
      <c r="F54" s="43">
        <v>1500</v>
      </c>
      <c r="G54" s="44">
        <f t="shared" si="0"/>
        <v>1500</v>
      </c>
    </row>
    <row r="55" spans="1:7" ht="27" customHeight="1">
      <c r="A55" s="12" t="s">
        <v>294</v>
      </c>
      <c r="B55" s="13">
        <v>158</v>
      </c>
      <c r="C55" s="12" t="s">
        <v>180</v>
      </c>
      <c r="D55" s="12" t="s">
        <v>421</v>
      </c>
      <c r="E55" s="43">
        <v>892.62</v>
      </c>
      <c r="F55" s="43">
        <v>1500</v>
      </c>
      <c r="G55" s="44">
        <f t="shared" si="0"/>
        <v>2392.62</v>
      </c>
    </row>
    <row r="56" spans="1:7" ht="27" customHeight="1">
      <c r="A56" s="12" t="s">
        <v>399</v>
      </c>
      <c r="B56" s="13">
        <v>192</v>
      </c>
      <c r="C56" s="12" t="s">
        <v>38</v>
      </c>
      <c r="D56" s="12" t="s">
        <v>40</v>
      </c>
      <c r="E56" s="43">
        <v>1110.68</v>
      </c>
      <c r="F56" s="43">
        <v>749.98</v>
      </c>
      <c r="G56" s="44">
        <f t="shared" si="0"/>
        <v>1860.66</v>
      </c>
    </row>
    <row r="57" spans="1:7" ht="27" customHeight="1">
      <c r="A57" s="12" t="s">
        <v>376</v>
      </c>
      <c r="B57" s="13">
        <v>180</v>
      </c>
      <c r="C57" s="12" t="s">
        <v>63</v>
      </c>
      <c r="D57" s="12" t="s">
        <v>418</v>
      </c>
      <c r="E57" s="43">
        <v>0</v>
      </c>
      <c r="F57" s="43">
        <v>1500</v>
      </c>
      <c r="G57" s="44">
        <f t="shared" si="0"/>
        <v>1500</v>
      </c>
    </row>
    <row r="58" spans="1:7" ht="27" customHeight="1">
      <c r="A58" s="12" t="s">
        <v>126</v>
      </c>
      <c r="B58" s="13">
        <v>36</v>
      </c>
      <c r="C58" s="12" t="s">
        <v>26</v>
      </c>
      <c r="D58" s="12" t="s">
        <v>32</v>
      </c>
      <c r="E58" s="43">
        <f>417.28+132.68</f>
        <v>549.96</v>
      </c>
      <c r="F58" s="43">
        <v>1500</v>
      </c>
      <c r="G58" s="44">
        <f t="shared" si="0"/>
        <v>2049.96</v>
      </c>
    </row>
    <row r="59" spans="1:7" ht="27" customHeight="1">
      <c r="A59" s="12" t="s">
        <v>268</v>
      </c>
      <c r="B59" s="13">
        <v>157</v>
      </c>
      <c r="C59" s="12" t="s">
        <v>233</v>
      </c>
      <c r="D59" s="12" t="s">
        <v>421</v>
      </c>
      <c r="E59" s="43">
        <v>75</v>
      </c>
      <c r="F59" s="43">
        <v>1500</v>
      </c>
      <c r="G59" s="44">
        <f t="shared" si="0"/>
        <v>1575</v>
      </c>
    </row>
    <row r="60" spans="1:7" ht="27" customHeight="1">
      <c r="A60" s="12" t="s">
        <v>361</v>
      </c>
      <c r="B60" s="13">
        <v>181</v>
      </c>
      <c r="C60" s="12" t="s">
        <v>63</v>
      </c>
      <c r="D60" s="12" t="s">
        <v>418</v>
      </c>
      <c r="E60" s="43">
        <v>170.44</v>
      </c>
      <c r="F60" s="43">
        <v>1500</v>
      </c>
      <c r="G60" s="44">
        <f t="shared" si="0"/>
        <v>1670.44</v>
      </c>
    </row>
    <row r="61" spans="1:7" ht="27" customHeight="1">
      <c r="A61" s="12" t="s">
        <v>128</v>
      </c>
      <c r="B61" s="13">
        <v>42</v>
      </c>
      <c r="C61" s="12" t="s">
        <v>26</v>
      </c>
      <c r="D61" s="12" t="s">
        <v>32</v>
      </c>
      <c r="E61" s="43">
        <v>1350</v>
      </c>
      <c r="F61" s="43">
        <v>1500</v>
      </c>
      <c r="G61" s="44">
        <f t="shared" si="0"/>
        <v>2850</v>
      </c>
    </row>
    <row r="62" spans="1:7" ht="27" customHeight="1">
      <c r="A62" s="12" t="s">
        <v>252</v>
      </c>
      <c r="B62" s="13">
        <v>155</v>
      </c>
      <c r="C62" s="12" t="s">
        <v>242</v>
      </c>
      <c r="D62" s="12" t="s">
        <v>419</v>
      </c>
      <c r="E62" s="43">
        <v>0</v>
      </c>
      <c r="F62" s="43">
        <v>1500</v>
      </c>
      <c r="G62" s="44">
        <f t="shared" si="0"/>
        <v>1500</v>
      </c>
    </row>
    <row r="63" spans="1:7" ht="26.25" customHeight="1">
      <c r="A63" s="12" t="s">
        <v>133</v>
      </c>
      <c r="B63" s="13">
        <v>136</v>
      </c>
      <c r="C63" s="12" t="s">
        <v>134</v>
      </c>
      <c r="D63" s="12" t="s">
        <v>418</v>
      </c>
      <c r="E63" s="43">
        <v>1350</v>
      </c>
      <c r="F63" s="43">
        <v>954.55</v>
      </c>
      <c r="G63" s="44">
        <f t="shared" si="0"/>
        <v>2304.5500000000002</v>
      </c>
    </row>
    <row r="64" spans="1:7" ht="26.25" customHeight="1">
      <c r="A64" s="12" t="s">
        <v>363</v>
      </c>
      <c r="B64" s="13">
        <v>182</v>
      </c>
      <c r="C64" s="12" t="s">
        <v>63</v>
      </c>
      <c r="D64" s="91" t="s">
        <v>23</v>
      </c>
      <c r="E64" s="43">
        <v>0</v>
      </c>
      <c r="F64" s="43">
        <v>1500</v>
      </c>
      <c r="G64" s="44">
        <f t="shared" si="0"/>
        <v>1500</v>
      </c>
    </row>
    <row r="65" spans="1:7" ht="27" customHeight="1">
      <c r="A65" s="12" t="s">
        <v>144</v>
      </c>
      <c r="B65" s="13">
        <v>133</v>
      </c>
      <c r="C65" s="12" t="s">
        <v>145</v>
      </c>
      <c r="D65" s="12" t="s">
        <v>23</v>
      </c>
      <c r="E65" s="43">
        <v>1263.72</v>
      </c>
      <c r="F65" s="43">
        <v>1500</v>
      </c>
      <c r="G65" s="44">
        <f t="shared" si="0"/>
        <v>2763.7200000000003</v>
      </c>
    </row>
    <row r="66" spans="1:7" ht="27" customHeight="1">
      <c r="A66" s="12" t="s">
        <v>365</v>
      </c>
      <c r="B66" s="13">
        <v>183</v>
      </c>
      <c r="C66" s="12" t="s">
        <v>63</v>
      </c>
      <c r="D66" s="91" t="s">
        <v>23</v>
      </c>
      <c r="E66" s="43">
        <v>980.48</v>
      </c>
      <c r="F66" s="43">
        <v>1500</v>
      </c>
      <c r="G66" s="44">
        <f t="shared" si="0"/>
        <v>2480.48</v>
      </c>
    </row>
    <row r="67" spans="1:7" ht="27" customHeight="1">
      <c r="A67" s="12" t="s">
        <v>149</v>
      </c>
      <c r="B67" s="13">
        <v>43</v>
      </c>
      <c r="C67" s="12" t="s">
        <v>26</v>
      </c>
      <c r="D67" s="91" t="s">
        <v>23</v>
      </c>
      <c r="E67" s="43">
        <f>916.71+145.97</f>
        <v>1062.68</v>
      </c>
      <c r="F67" s="43">
        <v>1500</v>
      </c>
      <c r="G67" s="44">
        <f t="shared" si="0"/>
        <v>2562.6800000000003</v>
      </c>
    </row>
    <row r="68" spans="1:7" ht="27" customHeight="1">
      <c r="A68" s="12" t="s">
        <v>151</v>
      </c>
      <c r="B68" s="13">
        <v>73</v>
      </c>
      <c r="C68" s="12" t="s">
        <v>26</v>
      </c>
      <c r="D68" s="91" t="s">
        <v>23</v>
      </c>
      <c r="E68" s="43">
        <v>687.57</v>
      </c>
      <c r="F68" s="43">
        <v>1500</v>
      </c>
      <c r="G68" s="44">
        <f t="shared" si="0"/>
        <v>2187.5700000000002</v>
      </c>
    </row>
    <row r="69" spans="1:7" ht="27" customHeight="1">
      <c r="A69" s="12" t="s">
        <v>368</v>
      </c>
      <c r="B69" s="13">
        <v>184</v>
      </c>
      <c r="C69" s="12" t="s">
        <v>63</v>
      </c>
      <c r="D69" s="12" t="s">
        <v>57</v>
      </c>
      <c r="E69" s="43">
        <v>0</v>
      </c>
      <c r="F69" s="43">
        <v>1500</v>
      </c>
      <c r="G69" s="44">
        <f t="shared" si="0"/>
        <v>1500</v>
      </c>
    </row>
    <row r="70" spans="1:7" ht="15.75" thickBot="1"/>
    <row r="71" spans="1:7" ht="39" customHeight="1" thickBot="1">
      <c r="A71" s="259" t="s">
        <v>174</v>
      </c>
      <c r="B71" s="260"/>
      <c r="C71" s="260"/>
      <c r="D71" s="260"/>
      <c r="E71" s="260"/>
      <c r="F71" s="261"/>
      <c r="G71" s="48"/>
    </row>
    <row r="72" spans="1:7" ht="15.75" customHeight="1">
      <c r="A72" s="251" t="s">
        <v>3</v>
      </c>
      <c r="B72" s="251" t="s">
        <v>4</v>
      </c>
      <c r="C72" s="251" t="s">
        <v>5</v>
      </c>
      <c r="D72" s="264" t="s">
        <v>177</v>
      </c>
      <c r="E72" s="265" t="s">
        <v>178</v>
      </c>
      <c r="F72" s="264" t="s">
        <v>179</v>
      </c>
    </row>
    <row r="73" spans="1:7" ht="28.5" customHeight="1">
      <c r="A73" s="252"/>
      <c r="B73" s="252"/>
      <c r="C73" s="252"/>
      <c r="D73" s="257"/>
      <c r="E73" s="263"/>
      <c r="F73" s="257"/>
    </row>
    <row r="74" spans="1:7" ht="28.5" customHeight="1">
      <c r="A74" s="145" t="s">
        <v>298</v>
      </c>
      <c r="B74" s="145">
        <v>160</v>
      </c>
      <c r="C74" s="12" t="s">
        <v>156</v>
      </c>
      <c r="D74" s="49">
        <v>0</v>
      </c>
      <c r="E74" s="49">
        <v>1500</v>
      </c>
      <c r="F74" s="101">
        <f>D74+E74</f>
        <v>1500</v>
      </c>
    </row>
    <row r="75" spans="1:7" ht="27" customHeight="1">
      <c r="A75" s="14" t="s">
        <v>226</v>
      </c>
      <c r="B75" s="13">
        <v>147</v>
      </c>
      <c r="C75" s="12" t="s">
        <v>165</v>
      </c>
      <c r="D75" s="49">
        <v>0</v>
      </c>
      <c r="E75" s="49">
        <v>1500</v>
      </c>
      <c r="F75" s="50">
        <f>SUM(D75+E75)</f>
        <v>1500</v>
      </c>
    </row>
    <row r="76" spans="1:7" ht="27" customHeight="1">
      <c r="A76" s="12" t="s">
        <v>255</v>
      </c>
      <c r="B76" s="13">
        <v>148</v>
      </c>
      <c r="C76" s="12" t="s">
        <v>162</v>
      </c>
      <c r="D76" s="49">
        <v>1350</v>
      </c>
      <c r="E76" s="49">
        <v>1500</v>
      </c>
      <c r="F76" s="50">
        <f>D76+E76</f>
        <v>2850</v>
      </c>
    </row>
  </sheetData>
  <mergeCells count="16">
    <mergeCell ref="A71:F71"/>
    <mergeCell ref="A72:A73"/>
    <mergeCell ref="B72:B73"/>
    <mergeCell ref="C72:C73"/>
    <mergeCell ref="D72:D73"/>
    <mergeCell ref="E72:E73"/>
    <mergeCell ref="F72:F73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31" workbookViewId="0">
      <selection activeCell="C49" sqref="C49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445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1" t="s">
        <v>7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2"/>
      <c r="E4" s="256"/>
      <c r="F4" s="256"/>
      <c r="G4" s="258"/>
    </row>
    <row r="5" spans="1:7" ht="28.5" customHeight="1">
      <c r="A5" s="148" t="s">
        <v>330</v>
      </c>
      <c r="B5" s="148">
        <v>169</v>
      </c>
      <c r="C5" s="91" t="s">
        <v>71</v>
      </c>
      <c r="D5" s="91" t="s">
        <v>48</v>
      </c>
      <c r="E5" s="149">
        <f>1350+111.6</f>
        <v>1461.6</v>
      </c>
      <c r="F5" s="149">
        <v>1500</v>
      </c>
      <c r="G5" s="150">
        <f>SUM(E5:F5)</f>
        <v>2961.6</v>
      </c>
    </row>
    <row r="6" spans="1:7" ht="28.5" customHeight="1">
      <c r="A6" s="148" t="s">
        <v>385</v>
      </c>
      <c r="B6" s="148">
        <v>185</v>
      </c>
      <c r="C6" s="91" t="s">
        <v>63</v>
      </c>
      <c r="D6" s="91" t="s">
        <v>23</v>
      </c>
      <c r="E6" s="149">
        <f>794.53+41.73</f>
        <v>836.26</v>
      </c>
      <c r="F6" s="149">
        <v>1500</v>
      </c>
      <c r="G6" s="150">
        <f>SUM(E6:F6)</f>
        <v>2336.2600000000002</v>
      </c>
    </row>
    <row r="7" spans="1:7" ht="28.5" customHeight="1">
      <c r="A7" s="148" t="s">
        <v>230</v>
      </c>
      <c r="B7" s="148">
        <v>149</v>
      </c>
      <c r="C7" s="91" t="s">
        <v>43</v>
      </c>
      <c r="D7" s="91" t="s">
        <v>28</v>
      </c>
      <c r="E7" s="149">
        <v>1350</v>
      </c>
      <c r="F7" s="149">
        <v>1500</v>
      </c>
      <c r="G7" s="150">
        <f>SUM(E7:F7)</f>
        <v>2850</v>
      </c>
    </row>
    <row r="8" spans="1:7" ht="28.5" customHeight="1">
      <c r="A8" s="148" t="s">
        <v>277</v>
      </c>
      <c r="B8" s="148">
        <v>159</v>
      </c>
      <c r="C8" s="91" t="s">
        <v>43</v>
      </c>
      <c r="D8" s="91" t="s">
        <v>353</v>
      </c>
      <c r="E8" s="149">
        <f>1278.06+138.5</f>
        <v>1416.56</v>
      </c>
      <c r="F8" s="149">
        <v>1500</v>
      </c>
      <c r="G8" s="150">
        <f>SUM(E8:F8)</f>
        <v>2916.56</v>
      </c>
    </row>
    <row r="9" spans="1:7" ht="28.5" customHeight="1">
      <c r="A9" s="148" t="s">
        <v>387</v>
      </c>
      <c r="B9" s="148">
        <v>186</v>
      </c>
      <c r="C9" s="91" t="s">
        <v>63</v>
      </c>
      <c r="D9" s="91" t="s">
        <v>23</v>
      </c>
      <c r="E9" s="149">
        <v>794.53</v>
      </c>
      <c r="F9" s="149">
        <v>1500</v>
      </c>
      <c r="G9" s="150">
        <f>SUM(E9:F9)</f>
        <v>2294.5299999999997</v>
      </c>
    </row>
    <row r="10" spans="1:7" ht="27" customHeight="1">
      <c r="A10" s="12" t="s">
        <v>25</v>
      </c>
      <c r="B10" s="13">
        <v>102</v>
      </c>
      <c r="C10" s="12" t="s">
        <v>26</v>
      </c>
      <c r="D10" s="91" t="s">
        <v>28</v>
      </c>
      <c r="E10" s="43">
        <v>0</v>
      </c>
      <c r="F10" s="149">
        <v>1500</v>
      </c>
      <c r="G10" s="44">
        <f t="shared" ref="G10:G68" si="0">E10+F10</f>
        <v>1500</v>
      </c>
    </row>
    <row r="11" spans="1:7" ht="27" customHeight="1">
      <c r="A11" s="12" t="s">
        <v>30</v>
      </c>
      <c r="B11" s="13">
        <v>91</v>
      </c>
      <c r="C11" s="12" t="s">
        <v>21</v>
      </c>
      <c r="D11" s="12" t="s">
        <v>32</v>
      </c>
      <c r="E11" s="43">
        <v>0</v>
      </c>
      <c r="F11" s="43">
        <v>1500</v>
      </c>
      <c r="G11" s="44">
        <f t="shared" si="0"/>
        <v>1500</v>
      </c>
    </row>
    <row r="12" spans="1:7" ht="27" customHeight="1">
      <c r="A12" s="12" t="s">
        <v>34</v>
      </c>
      <c r="B12" s="13">
        <v>33</v>
      </c>
      <c r="C12" s="12" t="s">
        <v>21</v>
      </c>
      <c r="D12" s="91" t="s">
        <v>23</v>
      </c>
      <c r="E12" s="43">
        <v>1068.6199999999999</v>
      </c>
      <c r="F12" s="43">
        <v>1500</v>
      </c>
      <c r="G12" s="44">
        <f t="shared" si="0"/>
        <v>2568.62</v>
      </c>
    </row>
    <row r="13" spans="1:7" ht="27" customHeight="1">
      <c r="A13" s="12" t="s">
        <v>37</v>
      </c>
      <c r="B13" s="13">
        <v>83</v>
      </c>
      <c r="C13" s="12" t="s">
        <v>38</v>
      </c>
      <c r="D13" s="12" t="s">
        <v>40</v>
      </c>
      <c r="E13" s="43">
        <v>0</v>
      </c>
      <c r="F13" s="43">
        <v>1500</v>
      </c>
      <c r="G13" s="44">
        <f t="shared" si="0"/>
        <v>1500</v>
      </c>
    </row>
    <row r="14" spans="1:7" ht="27" customHeight="1">
      <c r="A14" s="12" t="s">
        <v>379</v>
      </c>
      <c r="B14" s="13">
        <v>172</v>
      </c>
      <c r="C14" s="12" t="s">
        <v>63</v>
      </c>
      <c r="D14" s="12" t="s">
        <v>57</v>
      </c>
      <c r="E14" s="43">
        <v>0</v>
      </c>
      <c r="F14" s="43">
        <v>1500</v>
      </c>
      <c r="G14" s="44">
        <f t="shared" si="0"/>
        <v>1500</v>
      </c>
    </row>
    <row r="15" spans="1:7" ht="27" customHeight="1">
      <c r="A15" s="12" t="s">
        <v>280</v>
      </c>
      <c r="B15" s="13">
        <v>162</v>
      </c>
      <c r="C15" s="12" t="s">
        <v>124</v>
      </c>
      <c r="D15" s="12" t="s">
        <v>40</v>
      </c>
      <c r="E15" s="43">
        <v>0</v>
      </c>
      <c r="F15" s="43">
        <v>1500</v>
      </c>
      <c r="G15" s="44">
        <f t="shared" si="0"/>
        <v>1500</v>
      </c>
    </row>
    <row r="16" spans="1:7" ht="27" customHeight="1">
      <c r="A16" s="12" t="s">
        <v>46</v>
      </c>
      <c r="B16" s="13">
        <v>28</v>
      </c>
      <c r="C16" s="12" t="s">
        <v>21</v>
      </c>
      <c r="D16" s="12" t="s">
        <v>48</v>
      </c>
      <c r="E16" s="43">
        <v>1500</v>
      </c>
      <c r="F16" s="43">
        <v>477.27</v>
      </c>
      <c r="G16" s="44">
        <f t="shared" si="0"/>
        <v>1977.27</v>
      </c>
    </row>
    <row r="17" spans="1:7" ht="27" customHeight="1">
      <c r="A17" s="12" t="s">
        <v>50</v>
      </c>
      <c r="B17" s="13">
        <v>134</v>
      </c>
      <c r="C17" s="12" t="s">
        <v>302</v>
      </c>
      <c r="D17" s="12" t="s">
        <v>418</v>
      </c>
      <c r="E17" s="43">
        <f>1243.19+147.46</f>
        <v>1390.65</v>
      </c>
      <c r="F17" s="43">
        <v>1500</v>
      </c>
      <c r="G17" s="44">
        <f t="shared" si="0"/>
        <v>2890.65</v>
      </c>
    </row>
    <row r="18" spans="1:7" ht="27" customHeight="1">
      <c r="A18" s="12" t="s">
        <v>283</v>
      </c>
      <c r="B18" s="13">
        <v>161</v>
      </c>
      <c r="C18" s="12" t="s">
        <v>71</v>
      </c>
      <c r="D18" s="12" t="s">
        <v>418</v>
      </c>
      <c r="E18" s="43">
        <v>0</v>
      </c>
      <c r="F18" s="43">
        <v>1500</v>
      </c>
      <c r="G18" s="44">
        <f t="shared" si="0"/>
        <v>1500</v>
      </c>
    </row>
    <row r="19" spans="1:7" ht="27" customHeight="1">
      <c r="A19" s="12" t="s">
        <v>285</v>
      </c>
      <c r="B19" s="13">
        <v>164</v>
      </c>
      <c r="C19" s="12" t="s">
        <v>286</v>
      </c>
      <c r="D19" s="12" t="s">
        <v>40</v>
      </c>
      <c r="E19" s="43">
        <v>0</v>
      </c>
      <c r="F19" s="43">
        <v>1500</v>
      </c>
      <c r="G19" s="44">
        <f t="shared" si="0"/>
        <v>1500</v>
      </c>
    </row>
    <row r="20" spans="1:7" ht="26.25" customHeight="1">
      <c r="A20" s="12" t="s">
        <v>55</v>
      </c>
      <c r="B20" s="13">
        <v>87</v>
      </c>
      <c r="C20" s="12" t="s">
        <v>21</v>
      </c>
      <c r="D20" s="12" t="s">
        <v>57</v>
      </c>
      <c r="E20" s="43">
        <f>1310.13+150</f>
        <v>1460.13</v>
      </c>
      <c r="F20" s="43">
        <v>1500</v>
      </c>
      <c r="G20" s="44">
        <f t="shared" si="0"/>
        <v>2960.13</v>
      </c>
    </row>
    <row r="21" spans="1:7" ht="27" customHeight="1">
      <c r="A21" s="12" t="s">
        <v>59</v>
      </c>
      <c r="B21" s="13">
        <v>110</v>
      </c>
      <c r="C21" s="12" t="s">
        <v>288</v>
      </c>
      <c r="D21" s="12" t="s">
        <v>418</v>
      </c>
      <c r="E21" s="43">
        <f>1127.05+79.16</f>
        <v>1206.21</v>
      </c>
      <c r="F21" s="43">
        <v>1500</v>
      </c>
      <c r="G21" s="44">
        <f t="shared" si="0"/>
        <v>2706.21</v>
      </c>
    </row>
    <row r="22" spans="1:7" ht="27" customHeight="1">
      <c r="A22" s="12" t="s">
        <v>335</v>
      </c>
      <c r="B22" s="13">
        <v>173</v>
      </c>
      <c r="C22" s="12" t="s">
        <v>63</v>
      </c>
      <c r="D22" s="12" t="s">
        <v>418</v>
      </c>
      <c r="E22" s="43">
        <v>505.17</v>
      </c>
      <c r="F22" s="43">
        <v>1500</v>
      </c>
      <c r="G22" s="44">
        <f t="shared" si="0"/>
        <v>2005.17</v>
      </c>
    </row>
    <row r="23" spans="1:7" ht="27" customHeight="1">
      <c r="A23" s="12" t="s">
        <v>338</v>
      </c>
      <c r="B23" s="13">
        <v>174</v>
      </c>
      <c r="C23" s="12" t="s">
        <v>63</v>
      </c>
      <c r="D23" s="12" t="s">
        <v>100</v>
      </c>
      <c r="E23" s="43">
        <f>803.21+149.97</f>
        <v>953.18000000000006</v>
      </c>
      <c r="F23" s="43">
        <v>1500</v>
      </c>
      <c r="G23" s="44">
        <f t="shared" si="0"/>
        <v>2453.1800000000003</v>
      </c>
    </row>
    <row r="24" spans="1:7" ht="27" customHeight="1">
      <c r="A24" s="12" t="s">
        <v>232</v>
      </c>
      <c r="B24" s="13">
        <v>153</v>
      </c>
      <c r="C24" s="12" t="s">
        <v>43</v>
      </c>
      <c r="D24" s="12" t="s">
        <v>117</v>
      </c>
      <c r="E24" s="43">
        <v>0</v>
      </c>
      <c r="F24" s="43">
        <v>1500</v>
      </c>
      <c r="G24" s="44">
        <f t="shared" si="0"/>
        <v>1500</v>
      </c>
    </row>
    <row r="25" spans="1:7" ht="27" customHeight="1">
      <c r="A25" s="12" t="s">
        <v>236</v>
      </c>
      <c r="B25" s="13">
        <v>150</v>
      </c>
      <c r="C25" s="12" t="s">
        <v>43</v>
      </c>
      <c r="D25" s="12" t="s">
        <v>117</v>
      </c>
      <c r="E25" s="43">
        <v>881.81</v>
      </c>
      <c r="F25" s="43">
        <v>1500</v>
      </c>
      <c r="G25" s="44">
        <f t="shared" si="0"/>
        <v>2381.81</v>
      </c>
    </row>
    <row r="26" spans="1:7" ht="26.25" customHeight="1">
      <c r="A26" s="12" t="s">
        <v>239</v>
      </c>
      <c r="B26" s="13">
        <v>152</v>
      </c>
      <c r="C26" s="12" t="s">
        <v>71</v>
      </c>
      <c r="D26" s="91" t="s">
        <v>23</v>
      </c>
      <c r="E26" s="43">
        <f>1350+129.9</f>
        <v>1479.9</v>
      </c>
      <c r="F26" s="43">
        <v>1500</v>
      </c>
      <c r="G26" s="44">
        <f t="shared" si="0"/>
        <v>2979.9</v>
      </c>
    </row>
    <row r="27" spans="1:7" ht="26.25" customHeight="1">
      <c r="A27" s="12" t="s">
        <v>241</v>
      </c>
      <c r="B27" s="13">
        <v>154</v>
      </c>
      <c r="C27" s="12" t="s">
        <v>242</v>
      </c>
      <c r="D27" s="12" t="s">
        <v>32</v>
      </c>
      <c r="E27" s="43">
        <v>1088.17</v>
      </c>
      <c r="F27" s="43">
        <v>1500</v>
      </c>
      <c r="G27" s="44">
        <f t="shared" si="0"/>
        <v>2588.17</v>
      </c>
    </row>
    <row r="28" spans="1:7" ht="26.25" customHeight="1">
      <c r="A28" s="12" t="s">
        <v>389</v>
      </c>
      <c r="B28" s="13">
        <v>190</v>
      </c>
      <c r="C28" s="12" t="s">
        <v>63</v>
      </c>
      <c r="D28" s="12" t="s">
        <v>100</v>
      </c>
      <c r="E28" s="43">
        <v>0</v>
      </c>
      <c r="F28" s="43">
        <v>1090.8800000000001</v>
      </c>
      <c r="G28" s="44">
        <f t="shared" si="0"/>
        <v>1090.8800000000001</v>
      </c>
    </row>
    <row r="29" spans="1:7" ht="26.25" customHeight="1">
      <c r="A29" s="12" t="s">
        <v>340</v>
      </c>
      <c r="B29" s="13">
        <v>175</v>
      </c>
      <c r="C29" s="12" t="s">
        <v>63</v>
      </c>
      <c r="D29" s="12" t="s">
        <v>48</v>
      </c>
      <c r="E29" s="43">
        <v>297.05</v>
      </c>
      <c r="F29" s="43">
        <v>1500</v>
      </c>
      <c r="G29" s="44">
        <f t="shared" si="0"/>
        <v>1797.05</v>
      </c>
    </row>
    <row r="30" spans="1:7" ht="26.25" customHeight="1">
      <c r="A30" s="12" t="s">
        <v>401</v>
      </c>
      <c r="B30" s="13">
        <v>191</v>
      </c>
      <c r="C30" s="12" t="s">
        <v>63</v>
      </c>
      <c r="D30" s="12" t="s">
        <v>100</v>
      </c>
      <c r="E30" s="43">
        <v>0</v>
      </c>
      <c r="F30" s="43">
        <v>1090.8800000000001</v>
      </c>
      <c r="G30" s="44">
        <f t="shared" si="0"/>
        <v>1090.8800000000001</v>
      </c>
    </row>
    <row r="31" spans="1:7" ht="26.25" customHeight="1">
      <c r="A31" s="12" t="s">
        <v>343</v>
      </c>
      <c r="B31" s="13">
        <v>170</v>
      </c>
      <c r="C31" s="12" t="s">
        <v>43</v>
      </c>
      <c r="D31" s="12" t="s">
        <v>159</v>
      </c>
      <c r="E31" s="43">
        <v>0</v>
      </c>
      <c r="F31" s="43">
        <v>1500</v>
      </c>
      <c r="G31" s="44">
        <f t="shared" si="0"/>
        <v>1500</v>
      </c>
    </row>
    <row r="32" spans="1:7" ht="26.25" customHeight="1">
      <c r="A32" s="12" t="s">
        <v>312</v>
      </c>
      <c r="B32" s="13">
        <v>166</v>
      </c>
      <c r="C32" s="12" t="s">
        <v>313</v>
      </c>
      <c r="D32" s="12" t="s">
        <v>48</v>
      </c>
      <c r="E32" s="43">
        <v>0</v>
      </c>
      <c r="F32" s="43">
        <v>1500</v>
      </c>
      <c r="G32" s="44">
        <f>E32+F32</f>
        <v>1500</v>
      </c>
    </row>
    <row r="33" spans="1:7" ht="26.25" customHeight="1">
      <c r="A33" s="12" t="s">
        <v>347</v>
      </c>
      <c r="B33" s="13">
        <v>171</v>
      </c>
      <c r="C33" s="12" t="s">
        <v>43</v>
      </c>
      <c r="D33" s="12" t="s">
        <v>40</v>
      </c>
      <c r="E33" s="43">
        <v>0</v>
      </c>
      <c r="F33" s="43">
        <v>1500</v>
      </c>
      <c r="G33" s="44">
        <f>E33+F33</f>
        <v>1500</v>
      </c>
    </row>
    <row r="34" spans="1:7" ht="26.25" customHeight="1">
      <c r="A34" s="12" t="s">
        <v>290</v>
      </c>
      <c r="B34" s="13">
        <v>165</v>
      </c>
      <c r="C34" s="12" t="s">
        <v>43</v>
      </c>
      <c r="D34" s="12" t="s">
        <v>424</v>
      </c>
      <c r="E34" s="43">
        <v>0</v>
      </c>
      <c r="F34" s="43">
        <v>1500</v>
      </c>
      <c r="G34" s="44">
        <f t="shared" si="0"/>
        <v>1500</v>
      </c>
    </row>
    <row r="35" spans="1:7" ht="27" customHeight="1">
      <c r="A35" s="12" t="s">
        <v>79</v>
      </c>
      <c r="B35" s="13">
        <v>50</v>
      </c>
      <c r="C35" s="12" t="s">
        <v>26</v>
      </c>
      <c r="D35" s="12" t="s">
        <v>32</v>
      </c>
      <c r="E35" s="43">
        <v>1350</v>
      </c>
      <c r="F35" s="43">
        <v>818.18</v>
      </c>
      <c r="G35" s="44">
        <f t="shared" si="0"/>
        <v>2168.1799999999998</v>
      </c>
    </row>
    <row r="36" spans="1:7" ht="27" customHeight="1">
      <c r="A36" s="12" t="s">
        <v>245</v>
      </c>
      <c r="B36" s="13">
        <v>151</v>
      </c>
      <c r="C36" s="12" t="s">
        <v>71</v>
      </c>
      <c r="D36" s="12" t="s">
        <v>32</v>
      </c>
      <c r="E36" s="43">
        <v>0</v>
      </c>
      <c r="F36" s="43">
        <v>1500</v>
      </c>
      <c r="G36" s="44">
        <f t="shared" si="0"/>
        <v>1500</v>
      </c>
    </row>
    <row r="37" spans="1:7" ht="27" customHeight="1">
      <c r="A37" s="12" t="s">
        <v>316</v>
      </c>
      <c r="B37" s="13">
        <v>167</v>
      </c>
      <c r="C37" s="12" t="s">
        <v>63</v>
      </c>
      <c r="D37" s="12" t="s">
        <v>48</v>
      </c>
      <c r="E37" s="43">
        <v>1278.02</v>
      </c>
      <c r="F37" s="43">
        <v>1500</v>
      </c>
      <c r="G37" s="44">
        <f>E37+F37</f>
        <v>2778.02</v>
      </c>
    </row>
    <row r="38" spans="1:7" ht="27" customHeight="1">
      <c r="A38" s="12" t="s">
        <v>82</v>
      </c>
      <c r="B38" s="13">
        <v>27</v>
      </c>
      <c r="C38" s="12" t="s">
        <v>26</v>
      </c>
      <c r="D38" s="12" t="s">
        <v>32</v>
      </c>
      <c r="E38" s="43">
        <v>1350</v>
      </c>
      <c r="F38" s="43">
        <v>1090.9100000000001</v>
      </c>
      <c r="G38" s="44">
        <f t="shared" si="0"/>
        <v>2440.91</v>
      </c>
    </row>
    <row r="39" spans="1:7" ht="27" customHeight="1">
      <c r="A39" s="12" t="s">
        <v>84</v>
      </c>
      <c r="B39" s="13">
        <v>65</v>
      </c>
      <c r="C39" s="12" t="s">
        <v>43</v>
      </c>
      <c r="D39" s="12" t="s">
        <v>314</v>
      </c>
      <c r="E39" s="43">
        <v>1350</v>
      </c>
      <c r="F39" s="43">
        <v>1227.27</v>
      </c>
      <c r="G39" s="44">
        <f>E39+F39</f>
        <v>2577.27</v>
      </c>
    </row>
    <row r="40" spans="1:7" ht="27" customHeight="1">
      <c r="A40" s="12" t="s">
        <v>349</v>
      </c>
      <c r="B40" s="13">
        <v>176</v>
      </c>
      <c r="C40" s="12" t="s">
        <v>63</v>
      </c>
      <c r="D40" s="91" t="s">
        <v>23</v>
      </c>
      <c r="E40" s="43">
        <v>0</v>
      </c>
      <c r="F40" s="43">
        <v>1500</v>
      </c>
      <c r="G40" s="44">
        <f>E40+F40</f>
        <v>1500</v>
      </c>
    </row>
    <row r="41" spans="1:7" ht="27" customHeight="1">
      <c r="A41" s="12" t="s">
        <v>318</v>
      </c>
      <c r="B41" s="13">
        <v>168</v>
      </c>
      <c r="C41" s="12" t="s">
        <v>71</v>
      </c>
      <c r="D41" s="12" t="s">
        <v>72</v>
      </c>
      <c r="E41" s="43">
        <v>1500</v>
      </c>
      <c r="F41" s="43">
        <v>1500</v>
      </c>
      <c r="G41" s="44">
        <f>E41+F41</f>
        <v>3000</v>
      </c>
    </row>
    <row r="42" spans="1:7" ht="27" customHeight="1">
      <c r="A42" s="12" t="s">
        <v>93</v>
      </c>
      <c r="B42" s="13">
        <v>135</v>
      </c>
      <c r="C42" s="45" t="s">
        <v>181</v>
      </c>
      <c r="D42" s="12" t="s">
        <v>32</v>
      </c>
      <c r="E42" s="43">
        <v>1159.52</v>
      </c>
      <c r="F42" s="43">
        <v>1431.82</v>
      </c>
      <c r="G42" s="44">
        <f t="shared" si="0"/>
        <v>2591.34</v>
      </c>
    </row>
    <row r="43" spans="1:7" ht="27" customHeight="1">
      <c r="A43" s="12" t="s">
        <v>391</v>
      </c>
      <c r="B43" s="13">
        <v>187</v>
      </c>
      <c r="C43" s="12" t="s">
        <v>63</v>
      </c>
      <c r="D43" s="12" t="s">
        <v>419</v>
      </c>
      <c r="E43" s="43">
        <v>0</v>
      </c>
      <c r="F43" s="43">
        <v>1500</v>
      </c>
      <c r="G43" s="44">
        <f t="shared" si="0"/>
        <v>1500</v>
      </c>
    </row>
    <row r="44" spans="1:7" ht="27" customHeight="1">
      <c r="A44" s="12" t="s">
        <v>351</v>
      </c>
      <c r="B44" s="13">
        <v>177</v>
      </c>
      <c r="C44" s="45" t="s">
        <v>63</v>
      </c>
      <c r="D44" s="12" t="s">
        <v>353</v>
      </c>
      <c r="E44" s="43">
        <v>1350</v>
      </c>
      <c r="F44" s="43">
        <v>1500</v>
      </c>
      <c r="G44" s="44">
        <f t="shared" si="0"/>
        <v>2850</v>
      </c>
    </row>
    <row r="45" spans="1:7" ht="27" customHeight="1">
      <c r="A45" s="12" t="s">
        <v>98</v>
      </c>
      <c r="B45" s="13">
        <v>120</v>
      </c>
      <c r="C45" s="12" t="s">
        <v>26</v>
      </c>
      <c r="D45" s="12" t="s">
        <v>100</v>
      </c>
      <c r="E45" s="43">
        <f>734.72+41.73</f>
        <v>776.45</v>
      </c>
      <c r="F45" s="43">
        <v>1500</v>
      </c>
      <c r="G45" s="44">
        <f t="shared" si="0"/>
        <v>2276.4499999999998</v>
      </c>
    </row>
    <row r="46" spans="1:7" ht="27" customHeight="1">
      <c r="A46" s="12" t="s">
        <v>406</v>
      </c>
      <c r="B46" s="13">
        <v>188</v>
      </c>
      <c r="C46" s="12" t="s">
        <v>63</v>
      </c>
      <c r="D46" s="12" t="s">
        <v>117</v>
      </c>
      <c r="E46" s="43">
        <v>1350</v>
      </c>
      <c r="F46" s="43">
        <v>1500</v>
      </c>
      <c r="G46" s="44">
        <f t="shared" si="0"/>
        <v>2850</v>
      </c>
    </row>
    <row r="47" spans="1:7" ht="27" customHeight="1">
      <c r="A47" s="12" t="s">
        <v>102</v>
      </c>
      <c r="B47" s="13">
        <v>49</v>
      </c>
      <c r="C47" s="12" t="s">
        <v>26</v>
      </c>
      <c r="D47" s="12" t="s">
        <v>32</v>
      </c>
      <c r="E47" s="43">
        <v>0</v>
      </c>
      <c r="F47" s="43">
        <v>750</v>
      </c>
      <c r="G47" s="44">
        <f t="shared" si="0"/>
        <v>750</v>
      </c>
    </row>
    <row r="48" spans="1:7" ht="27" customHeight="1">
      <c r="A48" s="12" t="s">
        <v>355</v>
      </c>
      <c r="B48" s="13">
        <v>178</v>
      </c>
      <c r="C48" s="12" t="s">
        <v>63</v>
      </c>
      <c r="D48" s="91" t="s">
        <v>23</v>
      </c>
      <c r="E48" s="43">
        <v>1112.52</v>
      </c>
      <c r="F48" s="43">
        <v>1500</v>
      </c>
      <c r="G48" s="44">
        <f t="shared" si="0"/>
        <v>2612.52</v>
      </c>
    </row>
    <row r="49" spans="1:7" ht="27" customHeight="1">
      <c r="A49" s="12" t="s">
        <v>104</v>
      </c>
      <c r="B49" s="13">
        <v>142</v>
      </c>
      <c r="C49" s="31" t="s">
        <v>452</v>
      </c>
      <c r="D49" s="12" t="s">
        <v>56</v>
      </c>
      <c r="E49" s="43">
        <v>0</v>
      </c>
      <c r="F49" s="43">
        <v>886.36</v>
      </c>
      <c r="G49" s="44">
        <f t="shared" si="0"/>
        <v>886.36</v>
      </c>
    </row>
    <row r="50" spans="1:7" ht="27" customHeight="1">
      <c r="A50" s="12" t="s">
        <v>397</v>
      </c>
      <c r="B50" s="13">
        <v>180</v>
      </c>
      <c r="C50" s="12" t="s">
        <v>63</v>
      </c>
      <c r="D50" s="12" t="s">
        <v>99</v>
      </c>
      <c r="E50" s="43">
        <v>0</v>
      </c>
      <c r="F50" s="43">
        <v>1500</v>
      </c>
      <c r="G50" s="44">
        <f t="shared" si="0"/>
        <v>1500</v>
      </c>
    </row>
    <row r="51" spans="1:7" ht="27" customHeight="1">
      <c r="A51" s="12" t="s">
        <v>292</v>
      </c>
      <c r="B51" s="13">
        <v>163</v>
      </c>
      <c r="C51" s="12" t="s">
        <v>43</v>
      </c>
      <c r="D51" s="12" t="s">
        <v>40</v>
      </c>
      <c r="E51" s="43">
        <v>2700</v>
      </c>
      <c r="F51" s="43">
        <v>1500</v>
      </c>
      <c r="G51" s="44">
        <f t="shared" si="0"/>
        <v>4200</v>
      </c>
    </row>
    <row r="52" spans="1:7" ht="27" customHeight="1">
      <c r="A52" s="12" t="s">
        <v>357</v>
      </c>
      <c r="B52" s="13">
        <v>179</v>
      </c>
      <c r="C52" s="12" t="s">
        <v>63</v>
      </c>
      <c r="D52" s="12" t="s">
        <v>28</v>
      </c>
      <c r="E52" s="43">
        <v>738.67</v>
      </c>
      <c r="F52" s="43">
        <v>1500</v>
      </c>
      <c r="G52" s="44">
        <f t="shared" si="0"/>
        <v>2238.67</v>
      </c>
    </row>
    <row r="53" spans="1:7" ht="27" customHeight="1">
      <c r="A53" s="12" t="s">
        <v>420</v>
      </c>
      <c r="B53" s="13">
        <v>193</v>
      </c>
      <c r="C53" s="12" t="s">
        <v>43</v>
      </c>
      <c r="D53" s="12" t="s">
        <v>421</v>
      </c>
      <c r="E53" s="43">
        <v>0</v>
      </c>
      <c r="F53" s="43">
        <v>1500</v>
      </c>
      <c r="G53" s="44">
        <f t="shared" si="0"/>
        <v>1500</v>
      </c>
    </row>
    <row r="54" spans="1:7" ht="27" customHeight="1">
      <c r="A54" s="12" t="s">
        <v>294</v>
      </c>
      <c r="B54" s="13">
        <v>158</v>
      </c>
      <c r="C54" s="12" t="s">
        <v>180</v>
      </c>
      <c r="D54" s="12" t="s">
        <v>421</v>
      </c>
      <c r="E54" s="43">
        <v>892.62</v>
      </c>
      <c r="F54" s="43">
        <v>1500</v>
      </c>
      <c r="G54" s="44">
        <f t="shared" si="0"/>
        <v>2392.62</v>
      </c>
    </row>
    <row r="55" spans="1:7" ht="27" customHeight="1">
      <c r="A55" s="12" t="s">
        <v>399</v>
      </c>
      <c r="B55" s="13">
        <v>192</v>
      </c>
      <c r="C55" s="12" t="s">
        <v>38</v>
      </c>
      <c r="D55" s="12" t="s">
        <v>40</v>
      </c>
      <c r="E55" s="43">
        <v>1092.5999999999999</v>
      </c>
      <c r="F55" s="43">
        <v>749.98</v>
      </c>
      <c r="G55" s="44">
        <f t="shared" si="0"/>
        <v>1842.58</v>
      </c>
    </row>
    <row r="56" spans="1:7" ht="27" customHeight="1">
      <c r="A56" s="12" t="s">
        <v>376</v>
      </c>
      <c r="B56" s="13">
        <v>180</v>
      </c>
      <c r="C56" s="12" t="s">
        <v>63</v>
      </c>
      <c r="D56" s="12" t="s">
        <v>418</v>
      </c>
      <c r="E56" s="43">
        <v>0</v>
      </c>
      <c r="F56" s="43">
        <v>1500</v>
      </c>
      <c r="G56" s="44">
        <f t="shared" si="0"/>
        <v>1500</v>
      </c>
    </row>
    <row r="57" spans="1:7" ht="27" customHeight="1">
      <c r="A57" s="12" t="s">
        <v>126</v>
      </c>
      <c r="B57" s="13">
        <v>36</v>
      </c>
      <c r="C57" s="12" t="s">
        <v>26</v>
      </c>
      <c r="D57" s="12" t="s">
        <v>32</v>
      </c>
      <c r="E57" s="43">
        <f>417.28+132.68</f>
        <v>549.96</v>
      </c>
      <c r="F57" s="43">
        <v>1500</v>
      </c>
      <c r="G57" s="44">
        <f t="shared" si="0"/>
        <v>2049.96</v>
      </c>
    </row>
    <row r="58" spans="1:7" ht="27" customHeight="1">
      <c r="A58" s="12" t="s">
        <v>268</v>
      </c>
      <c r="B58" s="13">
        <v>157</v>
      </c>
      <c r="C58" s="12" t="s">
        <v>233</v>
      </c>
      <c r="D58" s="12" t="s">
        <v>421</v>
      </c>
      <c r="E58" s="43">
        <v>75</v>
      </c>
      <c r="F58" s="43">
        <v>1500</v>
      </c>
      <c r="G58" s="44">
        <f t="shared" si="0"/>
        <v>1575</v>
      </c>
    </row>
    <row r="59" spans="1:7" ht="27" customHeight="1">
      <c r="A59" s="12" t="s">
        <v>361</v>
      </c>
      <c r="B59" s="13">
        <v>181</v>
      </c>
      <c r="C59" s="12" t="s">
        <v>63</v>
      </c>
      <c r="D59" s="12" t="s">
        <v>418</v>
      </c>
      <c r="E59" s="43">
        <v>1500</v>
      </c>
      <c r="F59" s="43">
        <v>1500</v>
      </c>
      <c r="G59" s="44">
        <f t="shared" si="0"/>
        <v>3000</v>
      </c>
    </row>
    <row r="60" spans="1:7" ht="27" customHeight="1">
      <c r="A60" s="12" t="s">
        <v>128</v>
      </c>
      <c r="B60" s="13">
        <v>42</v>
      </c>
      <c r="C60" s="12" t="s">
        <v>26</v>
      </c>
      <c r="D60" s="12" t="s">
        <v>32</v>
      </c>
      <c r="E60" s="43">
        <v>0</v>
      </c>
      <c r="F60" s="43">
        <v>1500</v>
      </c>
      <c r="G60" s="44">
        <f t="shared" si="0"/>
        <v>1500</v>
      </c>
    </row>
    <row r="61" spans="1:7" ht="27" customHeight="1">
      <c r="A61" s="12" t="s">
        <v>252</v>
      </c>
      <c r="B61" s="13">
        <v>155</v>
      </c>
      <c r="C61" s="12" t="s">
        <v>242</v>
      </c>
      <c r="D61" s="12" t="s">
        <v>419</v>
      </c>
      <c r="E61" s="43">
        <v>0</v>
      </c>
      <c r="F61" s="43">
        <v>1500</v>
      </c>
      <c r="G61" s="44">
        <f t="shared" si="0"/>
        <v>1500</v>
      </c>
    </row>
    <row r="62" spans="1:7" ht="26.25" customHeight="1">
      <c r="A62" s="12" t="s">
        <v>133</v>
      </c>
      <c r="B62" s="13">
        <v>136</v>
      </c>
      <c r="C62" s="12" t="s">
        <v>134</v>
      </c>
      <c r="D62" s="12" t="s">
        <v>418</v>
      </c>
      <c r="E62" s="43">
        <v>1350</v>
      </c>
      <c r="F62" s="43">
        <v>1159.0899999999999</v>
      </c>
      <c r="G62" s="44">
        <f t="shared" si="0"/>
        <v>2509.09</v>
      </c>
    </row>
    <row r="63" spans="1:7" ht="26.25" customHeight="1">
      <c r="A63" s="12" t="s">
        <v>363</v>
      </c>
      <c r="B63" s="13">
        <v>182</v>
      </c>
      <c r="C63" s="12" t="s">
        <v>63</v>
      </c>
      <c r="D63" s="91" t="s">
        <v>23</v>
      </c>
      <c r="E63" s="43">
        <v>0</v>
      </c>
      <c r="F63" s="43">
        <v>1500</v>
      </c>
      <c r="G63" s="44">
        <f t="shared" si="0"/>
        <v>1500</v>
      </c>
    </row>
    <row r="64" spans="1:7" ht="27" customHeight="1">
      <c r="A64" s="12" t="s">
        <v>144</v>
      </c>
      <c r="B64" s="13">
        <v>133</v>
      </c>
      <c r="C64" s="12" t="s">
        <v>145</v>
      </c>
      <c r="D64" s="12" t="s">
        <v>23</v>
      </c>
      <c r="E64" s="43">
        <v>1263.72</v>
      </c>
      <c r="F64" s="43">
        <v>409.09</v>
      </c>
      <c r="G64" s="44">
        <f t="shared" si="0"/>
        <v>1672.81</v>
      </c>
    </row>
    <row r="65" spans="1:7" ht="27" customHeight="1">
      <c r="A65" s="12" t="s">
        <v>365</v>
      </c>
      <c r="B65" s="13">
        <v>183</v>
      </c>
      <c r="C65" s="12" t="s">
        <v>63</v>
      </c>
      <c r="D65" s="91" t="s">
        <v>23</v>
      </c>
      <c r="E65" s="43">
        <v>980.48</v>
      </c>
      <c r="F65" s="43">
        <v>1500</v>
      </c>
      <c r="G65" s="44">
        <f t="shared" si="0"/>
        <v>2480.48</v>
      </c>
    </row>
    <row r="66" spans="1:7" ht="27" customHeight="1">
      <c r="A66" s="12" t="s">
        <v>149</v>
      </c>
      <c r="B66" s="13">
        <v>43</v>
      </c>
      <c r="C66" s="12" t="s">
        <v>26</v>
      </c>
      <c r="D66" s="91" t="s">
        <v>23</v>
      </c>
      <c r="E66" s="43">
        <f>916.71+145.97</f>
        <v>1062.68</v>
      </c>
      <c r="F66" s="43">
        <v>1500</v>
      </c>
      <c r="G66" s="44">
        <f t="shared" si="0"/>
        <v>2562.6800000000003</v>
      </c>
    </row>
    <row r="67" spans="1:7" ht="27" customHeight="1">
      <c r="A67" s="12" t="s">
        <v>151</v>
      </c>
      <c r="B67" s="13">
        <v>73</v>
      </c>
      <c r="C67" s="12" t="s">
        <v>26</v>
      </c>
      <c r="D67" s="91" t="s">
        <v>23</v>
      </c>
      <c r="E67" s="43">
        <v>687.57</v>
      </c>
      <c r="F67" s="43">
        <v>1500</v>
      </c>
      <c r="G67" s="44">
        <f t="shared" si="0"/>
        <v>2187.5700000000002</v>
      </c>
    </row>
    <row r="68" spans="1:7" ht="27" customHeight="1">
      <c r="A68" s="12" t="s">
        <v>368</v>
      </c>
      <c r="B68" s="13">
        <v>184</v>
      </c>
      <c r="C68" s="12" t="s">
        <v>71</v>
      </c>
      <c r="D68" s="12" t="s">
        <v>57</v>
      </c>
      <c r="E68" s="43">
        <v>0</v>
      </c>
      <c r="F68" s="43">
        <v>1500</v>
      </c>
      <c r="G68" s="44">
        <f t="shared" si="0"/>
        <v>1500</v>
      </c>
    </row>
    <row r="69" spans="1:7" ht="15.75" thickBot="1"/>
    <row r="70" spans="1:7" ht="39" customHeight="1" thickBot="1">
      <c r="A70" s="259" t="s">
        <v>174</v>
      </c>
      <c r="B70" s="260"/>
      <c r="C70" s="260"/>
      <c r="D70" s="260"/>
      <c r="E70" s="260"/>
      <c r="F70" s="261"/>
      <c r="G70" s="48"/>
    </row>
    <row r="71" spans="1:7" ht="15.75" customHeight="1">
      <c r="A71" s="251" t="s">
        <v>3</v>
      </c>
      <c r="B71" s="251" t="s">
        <v>4</v>
      </c>
      <c r="C71" s="251" t="s">
        <v>5</v>
      </c>
      <c r="D71" s="264" t="s">
        <v>177</v>
      </c>
      <c r="E71" s="265" t="s">
        <v>178</v>
      </c>
      <c r="F71" s="264" t="s">
        <v>179</v>
      </c>
    </row>
    <row r="72" spans="1:7" ht="28.5" customHeight="1">
      <c r="A72" s="252"/>
      <c r="B72" s="252"/>
      <c r="C72" s="252"/>
      <c r="D72" s="257"/>
      <c r="E72" s="263"/>
      <c r="F72" s="257"/>
    </row>
    <row r="73" spans="1:7" ht="28.5" customHeight="1">
      <c r="A73" s="148" t="s">
        <v>298</v>
      </c>
      <c r="B73" s="148">
        <v>160</v>
      </c>
      <c r="C73" s="12" t="s">
        <v>156</v>
      </c>
      <c r="D73" s="49">
        <v>0</v>
      </c>
      <c r="E73" s="49">
        <v>1500</v>
      </c>
      <c r="F73" s="101">
        <f>D73+E73</f>
        <v>1500</v>
      </c>
    </row>
    <row r="74" spans="1:7" ht="27" customHeight="1">
      <c r="A74" s="14" t="s">
        <v>226</v>
      </c>
      <c r="B74" s="13">
        <v>147</v>
      </c>
      <c r="C74" s="12" t="s">
        <v>165</v>
      </c>
      <c r="D74" s="49">
        <v>0</v>
      </c>
      <c r="E74" s="49">
        <v>1500</v>
      </c>
      <c r="F74" s="50">
        <f>SUM(D74+E74)</f>
        <v>1500</v>
      </c>
    </row>
    <row r="75" spans="1:7" ht="27" customHeight="1">
      <c r="A75" s="12" t="s">
        <v>255</v>
      </c>
      <c r="B75" s="13">
        <v>148</v>
      </c>
      <c r="C75" s="12" t="s">
        <v>162</v>
      </c>
      <c r="D75" s="49">
        <v>1350</v>
      </c>
      <c r="E75" s="49">
        <v>1500</v>
      </c>
      <c r="F75" s="50">
        <f>D75+E75</f>
        <v>2850</v>
      </c>
    </row>
  </sheetData>
  <mergeCells count="16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70:F70"/>
    <mergeCell ref="A71:A72"/>
    <mergeCell ref="B71:B72"/>
    <mergeCell ref="C71:C72"/>
    <mergeCell ref="D71:D72"/>
    <mergeCell ref="E71:E72"/>
    <mergeCell ref="F71:F72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40" workbookViewId="0">
      <selection activeCell="C50" sqref="C50"/>
    </sheetView>
  </sheetViews>
  <sheetFormatPr defaultRowHeight="15"/>
  <cols>
    <col min="1" max="1" width="15.5703125" bestFit="1" customWidth="1"/>
    <col min="2" max="2" width="15.5703125" customWidth="1"/>
    <col min="3" max="3" width="45.85546875" customWidth="1"/>
    <col min="4" max="4" width="42.140625" style="20" bestFit="1" customWidth="1"/>
    <col min="5" max="5" width="25.42578125" style="46" customWidth="1"/>
    <col min="6" max="6" width="25.5703125" style="47" customWidth="1"/>
    <col min="7" max="7" width="15.140625" style="19" bestFit="1" customWidth="1"/>
  </cols>
  <sheetData>
    <row r="1" spans="1:7" ht="39" customHeight="1" thickBot="1">
      <c r="A1" s="246" t="s">
        <v>449</v>
      </c>
      <c r="B1" s="246"/>
      <c r="C1" s="246"/>
      <c r="D1" s="246"/>
      <c r="E1" s="246"/>
      <c r="F1" s="246"/>
      <c r="G1" s="247"/>
    </row>
    <row r="2" spans="1:7" ht="38.25" customHeight="1" thickBot="1">
      <c r="A2" s="248" t="s">
        <v>1</v>
      </c>
      <c r="B2" s="249"/>
      <c r="C2" s="249"/>
      <c r="D2" s="249"/>
      <c r="E2" s="249"/>
      <c r="F2" s="249"/>
      <c r="G2" s="250"/>
    </row>
    <row r="3" spans="1:7" ht="28.5" customHeight="1">
      <c r="A3" s="251" t="s">
        <v>3</v>
      </c>
      <c r="B3" s="251" t="s">
        <v>4</v>
      </c>
      <c r="C3" s="251" t="s">
        <v>5</v>
      </c>
      <c r="D3" s="251" t="s">
        <v>7</v>
      </c>
      <c r="E3" s="255" t="s">
        <v>177</v>
      </c>
      <c r="F3" s="255" t="s">
        <v>178</v>
      </c>
      <c r="G3" s="257" t="s">
        <v>179</v>
      </c>
    </row>
    <row r="4" spans="1:7" ht="28.5" customHeight="1">
      <c r="A4" s="252"/>
      <c r="B4" s="252"/>
      <c r="C4" s="252"/>
      <c r="D4" s="252"/>
      <c r="E4" s="256"/>
      <c r="F4" s="256"/>
      <c r="G4" s="258"/>
    </row>
    <row r="5" spans="1:7" ht="28.5" customHeight="1">
      <c r="A5" s="152" t="s">
        <v>330</v>
      </c>
      <c r="B5" s="152">
        <v>169</v>
      </c>
      <c r="C5" s="91" t="s">
        <v>71</v>
      </c>
      <c r="D5" s="91" t="s">
        <v>48</v>
      </c>
      <c r="E5" s="154">
        <f>1350+111.6</f>
        <v>1461.6</v>
      </c>
      <c r="F5" s="154">
        <v>1500</v>
      </c>
      <c r="G5" s="153">
        <f>SUM(E5:F5)</f>
        <v>2961.6</v>
      </c>
    </row>
    <row r="6" spans="1:7" ht="28.5" customHeight="1">
      <c r="A6" s="152" t="s">
        <v>385</v>
      </c>
      <c r="B6" s="152">
        <v>185</v>
      </c>
      <c r="C6" s="91" t="s">
        <v>63</v>
      </c>
      <c r="D6" s="91" t="s">
        <v>23</v>
      </c>
      <c r="E6" s="154">
        <f>41.73+794.53</f>
        <v>836.26</v>
      </c>
      <c r="F6" s="154">
        <v>1500</v>
      </c>
      <c r="G6" s="153">
        <f>SUM(E6:F6)</f>
        <v>2336.2600000000002</v>
      </c>
    </row>
    <row r="7" spans="1:7" ht="28.5" customHeight="1">
      <c r="A7" s="152" t="s">
        <v>230</v>
      </c>
      <c r="B7" s="152">
        <v>149</v>
      </c>
      <c r="C7" s="91" t="s">
        <v>43</v>
      </c>
      <c r="D7" s="91" t="s">
        <v>28</v>
      </c>
      <c r="E7" s="154">
        <v>1350</v>
      </c>
      <c r="F7" s="154">
        <v>1500</v>
      </c>
      <c r="G7" s="153">
        <f>SUM(E7:F7)</f>
        <v>2850</v>
      </c>
    </row>
    <row r="8" spans="1:7" ht="28.5" customHeight="1">
      <c r="A8" s="152" t="s">
        <v>277</v>
      </c>
      <c r="B8" s="152">
        <v>159</v>
      </c>
      <c r="C8" s="91" t="s">
        <v>43</v>
      </c>
      <c r="D8" s="91" t="s">
        <v>353</v>
      </c>
      <c r="E8" s="154">
        <f>1278.06+138.5</f>
        <v>1416.56</v>
      </c>
      <c r="F8" s="154">
        <v>1500</v>
      </c>
      <c r="G8" s="153">
        <f>SUM(E8:F8)</f>
        <v>2916.56</v>
      </c>
    </row>
    <row r="9" spans="1:7" ht="28.5" customHeight="1">
      <c r="A9" s="152" t="s">
        <v>387</v>
      </c>
      <c r="B9" s="152">
        <v>186</v>
      </c>
      <c r="C9" s="91" t="s">
        <v>63</v>
      </c>
      <c r="D9" s="91" t="s">
        <v>23</v>
      </c>
      <c r="E9" s="154">
        <v>794.53</v>
      </c>
      <c r="F9" s="154">
        <v>1500</v>
      </c>
      <c r="G9" s="153">
        <f>SUM(E9:F9)</f>
        <v>2294.5299999999997</v>
      </c>
    </row>
    <row r="10" spans="1:7" ht="27" customHeight="1">
      <c r="A10" s="12" t="s">
        <v>25</v>
      </c>
      <c r="B10" s="13">
        <v>102</v>
      </c>
      <c r="C10" s="12" t="s">
        <v>26</v>
      </c>
      <c r="D10" s="91" t="s">
        <v>28</v>
      </c>
      <c r="E10" s="43">
        <v>0</v>
      </c>
      <c r="F10" s="154">
        <v>681.82</v>
      </c>
      <c r="G10" s="44">
        <f t="shared" ref="G10:G69" si="0">E10+F10</f>
        <v>681.82</v>
      </c>
    </row>
    <row r="11" spans="1:7" ht="27" customHeight="1">
      <c r="A11" s="12" t="s">
        <v>30</v>
      </c>
      <c r="B11" s="13">
        <v>91</v>
      </c>
      <c r="C11" s="12" t="s">
        <v>21</v>
      </c>
      <c r="D11" s="12" t="s">
        <v>32</v>
      </c>
      <c r="E11" s="43">
        <v>0</v>
      </c>
      <c r="F11" s="154">
        <v>1500</v>
      </c>
      <c r="G11" s="44">
        <f t="shared" si="0"/>
        <v>1500</v>
      </c>
    </row>
    <row r="12" spans="1:7" ht="27" customHeight="1">
      <c r="A12" s="12" t="s">
        <v>34</v>
      </c>
      <c r="B12" s="13">
        <v>33</v>
      </c>
      <c r="C12" s="12" t="s">
        <v>21</v>
      </c>
      <c r="D12" s="91" t="s">
        <v>23</v>
      </c>
      <c r="E12" s="43">
        <v>1068.6199999999999</v>
      </c>
      <c r="F12" s="154">
        <v>1500</v>
      </c>
      <c r="G12" s="44">
        <f t="shared" si="0"/>
        <v>2568.62</v>
      </c>
    </row>
    <row r="13" spans="1:7" ht="27" customHeight="1">
      <c r="A13" s="12" t="s">
        <v>37</v>
      </c>
      <c r="B13" s="13">
        <v>83</v>
      </c>
      <c r="C13" s="12" t="s">
        <v>38</v>
      </c>
      <c r="D13" s="12" t="s">
        <v>40</v>
      </c>
      <c r="E13" s="43">
        <v>0</v>
      </c>
      <c r="F13" s="154">
        <v>1500</v>
      </c>
      <c r="G13" s="44">
        <f t="shared" si="0"/>
        <v>1500</v>
      </c>
    </row>
    <row r="14" spans="1:7" ht="27" customHeight="1">
      <c r="A14" s="12" t="s">
        <v>379</v>
      </c>
      <c r="B14" s="13">
        <v>172</v>
      </c>
      <c r="C14" s="12" t="s">
        <v>63</v>
      </c>
      <c r="D14" s="12" t="s">
        <v>57</v>
      </c>
      <c r="E14" s="43">
        <v>0</v>
      </c>
      <c r="F14" s="154">
        <v>1500</v>
      </c>
      <c r="G14" s="44">
        <f t="shared" si="0"/>
        <v>1500</v>
      </c>
    </row>
    <row r="15" spans="1:7" ht="27" customHeight="1">
      <c r="A15" s="12" t="s">
        <v>280</v>
      </c>
      <c r="B15" s="13">
        <v>162</v>
      </c>
      <c r="C15" s="12" t="s">
        <v>124</v>
      </c>
      <c r="D15" s="12" t="s">
        <v>40</v>
      </c>
      <c r="E15" s="43">
        <v>0</v>
      </c>
      <c r="F15" s="154">
        <v>1500</v>
      </c>
      <c r="G15" s="44">
        <f t="shared" si="0"/>
        <v>1500</v>
      </c>
    </row>
    <row r="16" spans="1:7" ht="27" customHeight="1">
      <c r="A16" s="12" t="s">
        <v>46</v>
      </c>
      <c r="B16" s="13">
        <v>28</v>
      </c>
      <c r="C16" s="12" t="s">
        <v>21</v>
      </c>
      <c r="D16" s="12" t="s">
        <v>48</v>
      </c>
      <c r="E16" s="43">
        <v>1500</v>
      </c>
      <c r="F16" s="154">
        <v>1500</v>
      </c>
      <c r="G16" s="44">
        <f t="shared" si="0"/>
        <v>3000</v>
      </c>
    </row>
    <row r="17" spans="1:7" ht="27" customHeight="1">
      <c r="A17" s="12" t="s">
        <v>50</v>
      </c>
      <c r="B17" s="13">
        <v>134</v>
      </c>
      <c r="C17" s="12" t="s">
        <v>302</v>
      </c>
      <c r="D17" s="12" t="s">
        <v>418</v>
      </c>
      <c r="E17" s="43">
        <f>1243.19+147.46</f>
        <v>1390.65</v>
      </c>
      <c r="F17" s="154">
        <v>1159.0899999999999</v>
      </c>
      <c r="G17" s="44">
        <f t="shared" si="0"/>
        <v>2549.7399999999998</v>
      </c>
    </row>
    <row r="18" spans="1:7" ht="27" customHeight="1">
      <c r="A18" s="12" t="s">
        <v>283</v>
      </c>
      <c r="B18" s="13">
        <v>161</v>
      </c>
      <c r="C18" s="12" t="s">
        <v>71</v>
      </c>
      <c r="D18" s="12" t="s">
        <v>418</v>
      </c>
      <c r="E18" s="43">
        <v>0</v>
      </c>
      <c r="F18" s="154">
        <v>1500</v>
      </c>
      <c r="G18" s="44">
        <f t="shared" si="0"/>
        <v>1500</v>
      </c>
    </row>
    <row r="19" spans="1:7" ht="27" customHeight="1">
      <c r="A19" s="12" t="s">
        <v>285</v>
      </c>
      <c r="B19" s="13">
        <v>164</v>
      </c>
      <c r="C19" s="12" t="s">
        <v>286</v>
      </c>
      <c r="D19" s="12" t="s">
        <v>40</v>
      </c>
      <c r="E19" s="43">
        <v>0</v>
      </c>
      <c r="F19" s="154">
        <v>1500</v>
      </c>
      <c r="G19" s="44">
        <f t="shared" si="0"/>
        <v>1500</v>
      </c>
    </row>
    <row r="20" spans="1:7" ht="26.25" customHeight="1">
      <c r="A20" s="12" t="s">
        <v>55</v>
      </c>
      <c r="B20" s="13">
        <v>87</v>
      </c>
      <c r="C20" s="12" t="s">
        <v>21</v>
      </c>
      <c r="D20" s="12" t="s">
        <v>57</v>
      </c>
      <c r="E20" s="43">
        <f>1310.13+150</f>
        <v>1460.13</v>
      </c>
      <c r="F20" s="154">
        <v>1500</v>
      </c>
      <c r="G20" s="44">
        <f t="shared" si="0"/>
        <v>2960.13</v>
      </c>
    </row>
    <row r="21" spans="1:7" ht="27" customHeight="1">
      <c r="A21" s="12" t="s">
        <v>59</v>
      </c>
      <c r="B21" s="13">
        <v>110</v>
      </c>
      <c r="C21" s="12" t="s">
        <v>288</v>
      </c>
      <c r="D21" s="12" t="s">
        <v>418</v>
      </c>
      <c r="E21" s="43">
        <f>1127.054+79.16</f>
        <v>1206.2140000000002</v>
      </c>
      <c r="F21" s="154">
        <v>1500</v>
      </c>
      <c r="G21" s="44">
        <f t="shared" si="0"/>
        <v>2706.2139999999999</v>
      </c>
    </row>
    <row r="22" spans="1:7" ht="27" customHeight="1">
      <c r="A22" s="12" t="s">
        <v>335</v>
      </c>
      <c r="B22" s="13">
        <v>173</v>
      </c>
      <c r="C22" s="12" t="s">
        <v>63</v>
      </c>
      <c r="D22" s="12" t="s">
        <v>418</v>
      </c>
      <c r="E22" s="43">
        <v>0</v>
      </c>
      <c r="F22" s="154">
        <v>1500</v>
      </c>
      <c r="G22" s="44">
        <f t="shared" si="0"/>
        <v>1500</v>
      </c>
    </row>
    <row r="23" spans="1:7" ht="27" customHeight="1">
      <c r="A23" s="12" t="s">
        <v>338</v>
      </c>
      <c r="B23" s="13">
        <v>174</v>
      </c>
      <c r="C23" s="12" t="s">
        <v>63</v>
      </c>
      <c r="D23" s="12" t="s">
        <v>100</v>
      </c>
      <c r="E23" s="43">
        <v>0</v>
      </c>
      <c r="F23" s="154">
        <v>1500</v>
      </c>
      <c r="G23" s="44">
        <f t="shared" si="0"/>
        <v>1500</v>
      </c>
    </row>
    <row r="24" spans="1:7" ht="27" customHeight="1">
      <c r="A24" s="12" t="s">
        <v>232</v>
      </c>
      <c r="B24" s="13">
        <v>153</v>
      </c>
      <c r="C24" s="12" t="s">
        <v>43</v>
      </c>
      <c r="D24" s="12" t="s">
        <v>117</v>
      </c>
      <c r="E24" s="43">
        <v>0</v>
      </c>
      <c r="F24" s="154">
        <v>1500</v>
      </c>
      <c r="G24" s="44">
        <f t="shared" si="0"/>
        <v>1500</v>
      </c>
    </row>
    <row r="25" spans="1:7" ht="27" customHeight="1">
      <c r="A25" s="12" t="s">
        <v>236</v>
      </c>
      <c r="B25" s="13">
        <v>150</v>
      </c>
      <c r="C25" s="12" t="s">
        <v>43</v>
      </c>
      <c r="D25" s="12" t="s">
        <v>117</v>
      </c>
      <c r="E25" s="43">
        <v>0</v>
      </c>
      <c r="F25" s="154">
        <v>1500</v>
      </c>
      <c r="G25" s="44">
        <f t="shared" si="0"/>
        <v>1500</v>
      </c>
    </row>
    <row r="26" spans="1:7" ht="26.25" customHeight="1">
      <c r="A26" s="12" t="s">
        <v>239</v>
      </c>
      <c r="B26" s="13">
        <v>152</v>
      </c>
      <c r="C26" s="12" t="s">
        <v>71</v>
      </c>
      <c r="D26" s="91" t="s">
        <v>23</v>
      </c>
      <c r="E26" s="43">
        <f>1350+129.9</f>
        <v>1479.9</v>
      </c>
      <c r="F26" s="154">
        <v>1500</v>
      </c>
      <c r="G26" s="44">
        <f t="shared" si="0"/>
        <v>2979.9</v>
      </c>
    </row>
    <row r="27" spans="1:7" ht="26.25" customHeight="1">
      <c r="A27" s="12" t="s">
        <v>241</v>
      </c>
      <c r="B27" s="13">
        <v>154</v>
      </c>
      <c r="C27" s="12" t="s">
        <v>242</v>
      </c>
      <c r="D27" s="12" t="s">
        <v>32</v>
      </c>
      <c r="E27" s="43">
        <v>0</v>
      </c>
      <c r="F27" s="154">
        <v>1500</v>
      </c>
      <c r="G27" s="44">
        <f t="shared" si="0"/>
        <v>1500</v>
      </c>
    </row>
    <row r="28" spans="1:7" ht="26.25" customHeight="1">
      <c r="A28" s="12" t="s">
        <v>389</v>
      </c>
      <c r="B28" s="13">
        <v>190</v>
      </c>
      <c r="C28" s="12" t="s">
        <v>63</v>
      </c>
      <c r="D28" s="12" t="s">
        <v>100</v>
      </c>
      <c r="E28" s="43">
        <f>765.03+145.5</f>
        <v>910.53</v>
      </c>
      <c r="F28" s="154">
        <v>1500</v>
      </c>
      <c r="G28" s="44">
        <f t="shared" si="0"/>
        <v>2410.5299999999997</v>
      </c>
    </row>
    <row r="29" spans="1:7" ht="26.25" customHeight="1">
      <c r="A29" s="12" t="s">
        <v>340</v>
      </c>
      <c r="B29" s="13">
        <v>175</v>
      </c>
      <c r="C29" s="12" t="s">
        <v>63</v>
      </c>
      <c r="D29" s="12" t="s">
        <v>48</v>
      </c>
      <c r="E29" s="43">
        <v>0</v>
      </c>
      <c r="F29" s="154">
        <v>1500</v>
      </c>
      <c r="G29" s="44">
        <f t="shared" si="0"/>
        <v>1500</v>
      </c>
    </row>
    <row r="30" spans="1:7" ht="26.25" customHeight="1">
      <c r="A30" s="12" t="s">
        <v>401</v>
      </c>
      <c r="B30" s="13">
        <v>191</v>
      </c>
      <c r="C30" s="12" t="s">
        <v>63</v>
      </c>
      <c r="D30" s="12" t="s">
        <v>100</v>
      </c>
      <c r="E30" s="43">
        <v>0</v>
      </c>
      <c r="F30" s="154">
        <v>1500</v>
      </c>
      <c r="G30" s="44">
        <f t="shared" si="0"/>
        <v>1500</v>
      </c>
    </row>
    <row r="31" spans="1:7" ht="26.25" customHeight="1">
      <c r="A31" s="12" t="s">
        <v>343</v>
      </c>
      <c r="B31" s="13">
        <v>170</v>
      </c>
      <c r="C31" s="12" t="s">
        <v>43</v>
      </c>
      <c r="D31" s="12" t="s">
        <v>159</v>
      </c>
      <c r="E31" s="43">
        <v>0</v>
      </c>
      <c r="F31" s="154">
        <v>1500</v>
      </c>
      <c r="G31" s="44">
        <f t="shared" si="0"/>
        <v>1500</v>
      </c>
    </row>
    <row r="32" spans="1:7" ht="26.25" customHeight="1">
      <c r="A32" s="12" t="s">
        <v>312</v>
      </c>
      <c r="B32" s="13">
        <v>166</v>
      </c>
      <c r="C32" s="12" t="s">
        <v>313</v>
      </c>
      <c r="D32" s="12" t="s">
        <v>48</v>
      </c>
      <c r="E32" s="43">
        <v>0</v>
      </c>
      <c r="F32" s="154">
        <v>1500</v>
      </c>
      <c r="G32" s="44">
        <f>E32+F32</f>
        <v>1500</v>
      </c>
    </row>
    <row r="33" spans="1:7" ht="26.25" customHeight="1">
      <c r="A33" s="12" t="s">
        <v>347</v>
      </c>
      <c r="B33" s="13">
        <v>171</v>
      </c>
      <c r="C33" s="12" t="s">
        <v>43</v>
      </c>
      <c r="D33" s="12" t="s">
        <v>40</v>
      </c>
      <c r="E33" s="43">
        <v>0</v>
      </c>
      <c r="F33" s="154">
        <v>1500</v>
      </c>
      <c r="G33" s="44">
        <f>E33+F33</f>
        <v>1500</v>
      </c>
    </row>
    <row r="34" spans="1:7" ht="26.25" customHeight="1">
      <c r="A34" s="12" t="s">
        <v>290</v>
      </c>
      <c r="B34" s="13">
        <v>165</v>
      </c>
      <c r="C34" s="12" t="s">
        <v>43</v>
      </c>
      <c r="D34" s="12" t="s">
        <v>424</v>
      </c>
      <c r="E34" s="43">
        <v>0</v>
      </c>
      <c r="F34" s="154">
        <v>1500</v>
      </c>
      <c r="G34" s="44">
        <f t="shared" si="0"/>
        <v>1500</v>
      </c>
    </row>
    <row r="35" spans="1:7" ht="27" customHeight="1">
      <c r="A35" s="12" t="s">
        <v>79</v>
      </c>
      <c r="B35" s="13">
        <v>50</v>
      </c>
      <c r="C35" s="12" t="s">
        <v>26</v>
      </c>
      <c r="D35" s="12" t="s">
        <v>32</v>
      </c>
      <c r="E35" s="43">
        <v>0</v>
      </c>
      <c r="F35" s="154">
        <v>1500</v>
      </c>
      <c r="G35" s="44">
        <f t="shared" si="0"/>
        <v>1500</v>
      </c>
    </row>
    <row r="36" spans="1:7" ht="27" customHeight="1">
      <c r="A36" s="12" t="s">
        <v>245</v>
      </c>
      <c r="B36" s="13">
        <v>151</v>
      </c>
      <c r="C36" s="12" t="s">
        <v>71</v>
      </c>
      <c r="D36" s="12" t="s">
        <v>32</v>
      </c>
      <c r="E36" s="43">
        <v>0</v>
      </c>
      <c r="F36" s="154">
        <v>1500</v>
      </c>
      <c r="G36" s="44">
        <f t="shared" si="0"/>
        <v>1500</v>
      </c>
    </row>
    <row r="37" spans="1:7" ht="27" customHeight="1">
      <c r="A37" s="12" t="s">
        <v>316</v>
      </c>
      <c r="B37" s="13">
        <v>167</v>
      </c>
      <c r="C37" s="12" t="s">
        <v>63</v>
      </c>
      <c r="D37" s="12" t="s">
        <v>48</v>
      </c>
      <c r="E37" s="43">
        <v>0</v>
      </c>
      <c r="F37" s="154">
        <v>1500</v>
      </c>
      <c r="G37" s="44">
        <f>E37+F37</f>
        <v>1500</v>
      </c>
    </row>
    <row r="38" spans="1:7" ht="27" customHeight="1">
      <c r="A38" s="12" t="s">
        <v>441</v>
      </c>
      <c r="B38" s="13">
        <v>197</v>
      </c>
      <c r="C38" s="12" t="s">
        <v>43</v>
      </c>
      <c r="D38" s="12" t="s">
        <v>40</v>
      </c>
      <c r="E38" s="43">
        <v>0</v>
      </c>
      <c r="F38" s="154">
        <v>2659.09</v>
      </c>
      <c r="G38" s="44">
        <f>E38+F38</f>
        <v>2659.09</v>
      </c>
    </row>
    <row r="39" spans="1:7" ht="27" customHeight="1">
      <c r="A39" s="12" t="s">
        <v>82</v>
      </c>
      <c r="B39" s="13">
        <v>27</v>
      </c>
      <c r="C39" s="12" t="s">
        <v>26</v>
      </c>
      <c r="D39" s="12" t="s">
        <v>32</v>
      </c>
      <c r="E39" s="43">
        <v>0</v>
      </c>
      <c r="F39" s="154">
        <v>1500</v>
      </c>
      <c r="G39" s="44">
        <f t="shared" si="0"/>
        <v>1500</v>
      </c>
    </row>
    <row r="40" spans="1:7" ht="27" customHeight="1">
      <c r="A40" s="12" t="s">
        <v>84</v>
      </c>
      <c r="B40" s="13">
        <v>65</v>
      </c>
      <c r="C40" s="12" t="s">
        <v>43</v>
      </c>
      <c r="D40" s="12" t="s">
        <v>314</v>
      </c>
      <c r="E40" s="43">
        <v>0</v>
      </c>
      <c r="F40" s="154">
        <v>1500</v>
      </c>
      <c r="G40" s="44">
        <f>E40+F40</f>
        <v>1500</v>
      </c>
    </row>
    <row r="41" spans="1:7" ht="27" customHeight="1">
      <c r="A41" s="12" t="s">
        <v>349</v>
      </c>
      <c r="B41" s="13">
        <v>176</v>
      </c>
      <c r="C41" s="12" t="s">
        <v>63</v>
      </c>
      <c r="D41" s="91" t="s">
        <v>23</v>
      </c>
      <c r="E41" s="43">
        <v>0</v>
      </c>
      <c r="F41" s="154">
        <v>1500</v>
      </c>
      <c r="G41" s="44">
        <f>E41+F41</f>
        <v>1500</v>
      </c>
    </row>
    <row r="42" spans="1:7" ht="27" customHeight="1">
      <c r="A42" s="12" t="s">
        <v>318</v>
      </c>
      <c r="B42" s="13">
        <v>168</v>
      </c>
      <c r="C42" s="12" t="s">
        <v>71</v>
      </c>
      <c r="D42" s="12" t="s">
        <v>72</v>
      </c>
      <c r="E42" s="43">
        <v>1500</v>
      </c>
      <c r="F42" s="154">
        <v>1500</v>
      </c>
      <c r="G42" s="44">
        <f>E42+F42</f>
        <v>3000</v>
      </c>
    </row>
    <row r="43" spans="1:7" ht="27" customHeight="1">
      <c r="A43" s="12" t="s">
        <v>93</v>
      </c>
      <c r="B43" s="13">
        <v>135</v>
      </c>
      <c r="C43" s="45" t="s">
        <v>181</v>
      </c>
      <c r="D43" s="12" t="s">
        <v>32</v>
      </c>
      <c r="E43" s="43">
        <v>0</v>
      </c>
      <c r="F43" s="154">
        <v>954.55</v>
      </c>
      <c r="G43" s="44">
        <f t="shared" si="0"/>
        <v>954.55</v>
      </c>
    </row>
    <row r="44" spans="1:7" ht="27" customHeight="1">
      <c r="A44" s="12" t="s">
        <v>391</v>
      </c>
      <c r="B44" s="13">
        <v>187</v>
      </c>
      <c r="C44" s="12" t="s">
        <v>63</v>
      </c>
      <c r="D44" s="12" t="s">
        <v>419</v>
      </c>
      <c r="E44" s="43">
        <v>0</v>
      </c>
      <c r="F44" s="154">
        <v>1500</v>
      </c>
      <c r="G44" s="44">
        <f t="shared" si="0"/>
        <v>1500</v>
      </c>
    </row>
    <row r="45" spans="1:7" ht="27" customHeight="1">
      <c r="A45" s="12" t="s">
        <v>351</v>
      </c>
      <c r="B45" s="13">
        <v>177</v>
      </c>
      <c r="C45" s="45" t="s">
        <v>63</v>
      </c>
      <c r="D45" s="12" t="s">
        <v>353</v>
      </c>
      <c r="E45" s="43">
        <v>0</v>
      </c>
      <c r="F45" s="154">
        <v>1500</v>
      </c>
      <c r="G45" s="44">
        <f t="shared" si="0"/>
        <v>1500</v>
      </c>
    </row>
    <row r="46" spans="1:7" ht="27" customHeight="1">
      <c r="A46" s="12" t="s">
        <v>98</v>
      </c>
      <c r="B46" s="13">
        <v>120</v>
      </c>
      <c r="C46" s="12" t="s">
        <v>26</v>
      </c>
      <c r="D46" s="12" t="s">
        <v>100</v>
      </c>
      <c r="E46" s="43">
        <f>734.72+41.73</f>
        <v>776.45</v>
      </c>
      <c r="F46" s="154">
        <v>1500</v>
      </c>
      <c r="G46" s="44">
        <f t="shared" si="0"/>
        <v>2276.4499999999998</v>
      </c>
    </row>
    <row r="47" spans="1:7" ht="27" customHeight="1">
      <c r="A47" s="12" t="s">
        <v>406</v>
      </c>
      <c r="B47" s="13">
        <v>188</v>
      </c>
      <c r="C47" s="12" t="s">
        <v>63</v>
      </c>
      <c r="D47" s="12" t="s">
        <v>117</v>
      </c>
      <c r="E47" s="43">
        <v>1350</v>
      </c>
      <c r="F47" s="154">
        <v>1500</v>
      </c>
      <c r="G47" s="44">
        <f t="shared" si="0"/>
        <v>2850</v>
      </c>
    </row>
    <row r="48" spans="1:7" ht="27" customHeight="1">
      <c r="A48" s="12" t="s">
        <v>102</v>
      </c>
      <c r="B48" s="13">
        <v>49</v>
      </c>
      <c r="C48" s="12" t="s">
        <v>26</v>
      </c>
      <c r="D48" s="12" t="s">
        <v>32</v>
      </c>
      <c r="E48" s="43">
        <v>0</v>
      </c>
      <c r="F48" s="154">
        <v>1500</v>
      </c>
      <c r="G48" s="44">
        <f t="shared" si="0"/>
        <v>1500</v>
      </c>
    </row>
    <row r="49" spans="1:7" ht="27" customHeight="1">
      <c r="A49" s="12" t="s">
        <v>355</v>
      </c>
      <c r="B49" s="13">
        <v>178</v>
      </c>
      <c r="C49" s="12" t="s">
        <v>63</v>
      </c>
      <c r="D49" s="91" t="s">
        <v>23</v>
      </c>
      <c r="E49" s="43">
        <v>1112.52</v>
      </c>
      <c r="F49" s="154">
        <v>1500</v>
      </c>
      <c r="G49" s="44">
        <f t="shared" si="0"/>
        <v>2612.52</v>
      </c>
    </row>
    <row r="50" spans="1:7" ht="27" customHeight="1">
      <c r="A50" s="12" t="s">
        <v>104</v>
      </c>
      <c r="B50" s="13">
        <v>142</v>
      </c>
      <c r="C50" s="31" t="s">
        <v>452</v>
      </c>
      <c r="D50" s="12" t="s">
        <v>56</v>
      </c>
      <c r="E50" s="43">
        <v>0</v>
      </c>
      <c r="F50" s="154">
        <v>1090.9100000000001</v>
      </c>
      <c r="G50" s="44">
        <f t="shared" si="0"/>
        <v>1090.9100000000001</v>
      </c>
    </row>
    <row r="51" spans="1:7" ht="27" customHeight="1">
      <c r="A51" s="12" t="s">
        <v>397</v>
      </c>
      <c r="B51" s="13">
        <v>180</v>
      </c>
      <c r="C51" s="12" t="s">
        <v>63</v>
      </c>
      <c r="D51" s="12" t="s">
        <v>99</v>
      </c>
      <c r="E51" s="43">
        <v>0</v>
      </c>
      <c r="F51" s="154">
        <v>1500</v>
      </c>
      <c r="G51" s="44">
        <f t="shared" si="0"/>
        <v>1500</v>
      </c>
    </row>
    <row r="52" spans="1:7" ht="27" customHeight="1">
      <c r="A52" s="12" t="s">
        <v>292</v>
      </c>
      <c r="B52" s="13">
        <v>163</v>
      </c>
      <c r="C52" s="12" t="s">
        <v>43</v>
      </c>
      <c r="D52" s="12" t="s">
        <v>40</v>
      </c>
      <c r="E52" s="43">
        <v>0</v>
      </c>
      <c r="F52" s="154">
        <v>1500</v>
      </c>
      <c r="G52" s="44">
        <f t="shared" si="0"/>
        <v>1500</v>
      </c>
    </row>
    <row r="53" spans="1:7" ht="27" customHeight="1">
      <c r="A53" s="12" t="s">
        <v>357</v>
      </c>
      <c r="B53" s="13">
        <v>179</v>
      </c>
      <c r="C53" s="12" t="s">
        <v>63</v>
      </c>
      <c r="D53" s="12" t="s">
        <v>28</v>
      </c>
      <c r="E53" s="43">
        <v>738.67</v>
      </c>
      <c r="F53" s="154">
        <v>1500</v>
      </c>
      <c r="G53" s="44">
        <f t="shared" si="0"/>
        <v>2238.67</v>
      </c>
    </row>
    <row r="54" spans="1:7" ht="27" customHeight="1">
      <c r="A54" s="12" t="s">
        <v>420</v>
      </c>
      <c r="B54" s="13">
        <v>193</v>
      </c>
      <c r="C54" s="12" t="s">
        <v>43</v>
      </c>
      <c r="D54" s="12" t="s">
        <v>421</v>
      </c>
      <c r="E54" s="43">
        <v>0</v>
      </c>
      <c r="F54" s="154">
        <v>1500</v>
      </c>
      <c r="G54" s="44">
        <f t="shared" si="0"/>
        <v>1500</v>
      </c>
    </row>
    <row r="55" spans="1:7" ht="27" customHeight="1">
      <c r="A55" s="12" t="s">
        <v>294</v>
      </c>
      <c r="B55" s="13">
        <v>158</v>
      </c>
      <c r="C55" s="12" t="s">
        <v>180</v>
      </c>
      <c r="D55" s="12" t="s">
        <v>421</v>
      </c>
      <c r="E55" s="43">
        <v>446.31</v>
      </c>
      <c r="F55" s="154">
        <v>1500</v>
      </c>
      <c r="G55" s="44">
        <f t="shared" si="0"/>
        <v>1946.31</v>
      </c>
    </row>
    <row r="56" spans="1:7" ht="27" customHeight="1">
      <c r="A56" s="12" t="s">
        <v>399</v>
      </c>
      <c r="B56" s="13">
        <v>192</v>
      </c>
      <c r="C56" s="12" t="s">
        <v>38</v>
      </c>
      <c r="D56" s="12" t="s">
        <v>40</v>
      </c>
      <c r="E56" s="43">
        <v>1092.68</v>
      </c>
      <c r="F56" s="154">
        <v>1500</v>
      </c>
      <c r="G56" s="44">
        <f t="shared" si="0"/>
        <v>2592.6800000000003</v>
      </c>
    </row>
    <row r="57" spans="1:7" ht="27" customHeight="1">
      <c r="A57" s="12" t="s">
        <v>376</v>
      </c>
      <c r="B57" s="13">
        <v>180</v>
      </c>
      <c r="C57" s="12" t="s">
        <v>63</v>
      </c>
      <c r="D57" s="12" t="s">
        <v>57</v>
      </c>
      <c r="E57" s="43">
        <v>0</v>
      </c>
      <c r="F57" s="154">
        <v>1500</v>
      </c>
      <c r="G57" s="44">
        <f t="shared" si="0"/>
        <v>1500</v>
      </c>
    </row>
    <row r="58" spans="1:7" ht="27" customHeight="1">
      <c r="A58" s="12" t="s">
        <v>126</v>
      </c>
      <c r="B58" s="13">
        <v>36</v>
      </c>
      <c r="C58" s="12" t="s">
        <v>26</v>
      </c>
      <c r="D58" s="12" t="s">
        <v>32</v>
      </c>
      <c r="E58" s="43">
        <f>417.28+132.68</f>
        <v>549.96</v>
      </c>
      <c r="F58" s="154">
        <v>1500</v>
      </c>
      <c r="G58" s="44">
        <f t="shared" si="0"/>
        <v>2049.96</v>
      </c>
    </row>
    <row r="59" spans="1:7" ht="27" customHeight="1">
      <c r="A59" s="12" t="s">
        <v>268</v>
      </c>
      <c r="B59" s="13">
        <v>157</v>
      </c>
      <c r="C59" s="12" t="s">
        <v>233</v>
      </c>
      <c r="D59" s="12" t="s">
        <v>421</v>
      </c>
      <c r="E59" s="43">
        <v>75</v>
      </c>
      <c r="F59" s="154">
        <v>1500</v>
      </c>
      <c r="G59" s="44">
        <f t="shared" si="0"/>
        <v>1575</v>
      </c>
    </row>
    <row r="60" spans="1:7" ht="27" customHeight="1">
      <c r="A60" s="12" t="s">
        <v>361</v>
      </c>
      <c r="B60" s="13">
        <v>181</v>
      </c>
      <c r="C60" s="12" t="s">
        <v>63</v>
      </c>
      <c r="D60" s="12" t="s">
        <v>418</v>
      </c>
      <c r="E60" s="43">
        <v>0</v>
      </c>
      <c r="F60" s="154">
        <v>1500</v>
      </c>
      <c r="G60" s="44">
        <f t="shared" si="0"/>
        <v>1500</v>
      </c>
    </row>
    <row r="61" spans="1:7" ht="27" customHeight="1">
      <c r="A61" s="12" t="s">
        <v>128</v>
      </c>
      <c r="B61" s="13">
        <v>42</v>
      </c>
      <c r="C61" s="12" t="s">
        <v>26</v>
      </c>
      <c r="D61" s="12" t="s">
        <v>32</v>
      </c>
      <c r="E61" s="43">
        <v>0</v>
      </c>
      <c r="F61" s="154">
        <v>954.55</v>
      </c>
      <c r="G61" s="44">
        <f t="shared" si="0"/>
        <v>954.55</v>
      </c>
    </row>
    <row r="62" spans="1:7" ht="27" customHeight="1">
      <c r="A62" s="12" t="s">
        <v>252</v>
      </c>
      <c r="B62" s="13">
        <v>155</v>
      </c>
      <c r="C62" s="12" t="s">
        <v>242</v>
      </c>
      <c r="D62" s="12" t="s">
        <v>419</v>
      </c>
      <c r="E62" s="43">
        <v>0</v>
      </c>
      <c r="F62" s="154">
        <v>1500</v>
      </c>
      <c r="G62" s="44">
        <f t="shared" si="0"/>
        <v>1500</v>
      </c>
    </row>
    <row r="63" spans="1:7" ht="26.25" customHeight="1">
      <c r="A63" s="12" t="s">
        <v>133</v>
      </c>
      <c r="B63" s="13">
        <v>136</v>
      </c>
      <c r="C63" s="12" t="s">
        <v>134</v>
      </c>
      <c r="D63" s="12" t="s">
        <v>418</v>
      </c>
      <c r="E63" s="43">
        <v>1350</v>
      </c>
      <c r="F63" s="154">
        <v>1500</v>
      </c>
      <c r="G63" s="44">
        <f t="shared" si="0"/>
        <v>2850</v>
      </c>
    </row>
    <row r="64" spans="1:7" ht="26.25" customHeight="1">
      <c r="A64" s="12" t="s">
        <v>363</v>
      </c>
      <c r="B64" s="13">
        <v>182</v>
      </c>
      <c r="C64" s="12" t="s">
        <v>63</v>
      </c>
      <c r="D64" s="91" t="s">
        <v>23</v>
      </c>
      <c r="E64" s="43">
        <v>0</v>
      </c>
      <c r="F64" s="154">
        <v>1500</v>
      </c>
      <c r="G64" s="44">
        <f t="shared" si="0"/>
        <v>1500</v>
      </c>
    </row>
    <row r="65" spans="1:7" ht="27" customHeight="1">
      <c r="A65" s="12" t="s">
        <v>144</v>
      </c>
      <c r="B65" s="13">
        <v>133</v>
      </c>
      <c r="C65" s="12" t="s">
        <v>145</v>
      </c>
      <c r="D65" s="12" t="s">
        <v>23</v>
      </c>
      <c r="E65" s="43">
        <v>1263.72</v>
      </c>
      <c r="F65" s="154">
        <v>954.55</v>
      </c>
      <c r="G65" s="44">
        <f t="shared" si="0"/>
        <v>2218.27</v>
      </c>
    </row>
    <row r="66" spans="1:7" ht="27" customHeight="1">
      <c r="A66" s="12" t="s">
        <v>365</v>
      </c>
      <c r="B66" s="13">
        <v>183</v>
      </c>
      <c r="C66" s="12" t="s">
        <v>63</v>
      </c>
      <c r="D66" s="91" t="s">
        <v>23</v>
      </c>
      <c r="E66" s="43">
        <v>980.48</v>
      </c>
      <c r="F66" s="154">
        <v>1500</v>
      </c>
      <c r="G66" s="44">
        <f t="shared" si="0"/>
        <v>2480.48</v>
      </c>
    </row>
    <row r="67" spans="1:7" ht="27" customHeight="1">
      <c r="A67" s="12" t="s">
        <v>149</v>
      </c>
      <c r="B67" s="13">
        <v>43</v>
      </c>
      <c r="C67" s="12" t="s">
        <v>26</v>
      </c>
      <c r="D67" s="91" t="s">
        <v>23</v>
      </c>
      <c r="E67" s="43">
        <f>916.71+145.97</f>
        <v>1062.68</v>
      </c>
      <c r="F67" s="43">
        <v>145.97</v>
      </c>
      <c r="G67" s="44">
        <f t="shared" si="0"/>
        <v>1208.6500000000001</v>
      </c>
    </row>
    <row r="68" spans="1:7" ht="27" customHeight="1">
      <c r="A68" s="12" t="s">
        <v>151</v>
      </c>
      <c r="B68" s="13">
        <v>73</v>
      </c>
      <c r="C68" s="12" t="s">
        <v>26</v>
      </c>
      <c r="D68" s="91" t="s">
        <v>23</v>
      </c>
      <c r="E68" s="43">
        <v>687.57</v>
      </c>
      <c r="F68" s="43">
        <v>145.97</v>
      </c>
      <c r="G68" s="44">
        <f t="shared" si="0"/>
        <v>833.54000000000008</v>
      </c>
    </row>
    <row r="69" spans="1:7" ht="27" customHeight="1">
      <c r="A69" s="12" t="s">
        <v>368</v>
      </c>
      <c r="B69" s="13">
        <v>184</v>
      </c>
      <c r="C69" s="12" t="s">
        <v>71</v>
      </c>
      <c r="D69" s="12" t="s">
        <v>57</v>
      </c>
      <c r="E69" s="43">
        <v>0</v>
      </c>
      <c r="F69" s="43">
        <v>145.97</v>
      </c>
      <c r="G69" s="44">
        <f t="shared" si="0"/>
        <v>145.97</v>
      </c>
    </row>
    <row r="70" spans="1:7" ht="15.75" thickBot="1"/>
    <row r="71" spans="1:7" ht="39" customHeight="1" thickBot="1">
      <c r="A71" s="259" t="s">
        <v>174</v>
      </c>
      <c r="B71" s="260"/>
      <c r="C71" s="260"/>
      <c r="D71" s="260"/>
      <c r="E71" s="260"/>
      <c r="F71" s="261"/>
      <c r="G71" s="48"/>
    </row>
    <row r="72" spans="1:7" ht="15.75" customHeight="1">
      <c r="A72" s="251" t="s">
        <v>3</v>
      </c>
      <c r="B72" s="251" t="s">
        <v>4</v>
      </c>
      <c r="C72" s="251" t="s">
        <v>5</v>
      </c>
      <c r="D72" s="264" t="s">
        <v>177</v>
      </c>
      <c r="E72" s="265" t="s">
        <v>178</v>
      </c>
      <c r="F72" s="264" t="s">
        <v>179</v>
      </c>
    </row>
    <row r="73" spans="1:7" ht="28.5" customHeight="1">
      <c r="A73" s="252"/>
      <c r="B73" s="252"/>
      <c r="C73" s="252"/>
      <c r="D73" s="257"/>
      <c r="E73" s="263"/>
      <c r="F73" s="257"/>
    </row>
    <row r="74" spans="1:7" ht="28.5" customHeight="1">
      <c r="A74" s="152" t="s">
        <v>298</v>
      </c>
      <c r="B74" s="152">
        <v>160</v>
      </c>
      <c r="C74" s="12" t="s">
        <v>156</v>
      </c>
      <c r="D74" s="49">
        <v>0</v>
      </c>
      <c r="E74" s="49">
        <v>1500</v>
      </c>
      <c r="F74" s="101">
        <f>D74+E74</f>
        <v>1500</v>
      </c>
    </row>
    <row r="75" spans="1:7" ht="27" customHeight="1">
      <c r="A75" s="14" t="s">
        <v>226</v>
      </c>
      <c r="B75" s="13">
        <v>147</v>
      </c>
      <c r="C75" s="12" t="s">
        <v>165</v>
      </c>
      <c r="D75" s="49">
        <v>0</v>
      </c>
      <c r="E75" s="49">
        <v>1500</v>
      </c>
      <c r="F75" s="50">
        <f>SUM(D75+E75)</f>
        <v>1500</v>
      </c>
    </row>
    <row r="76" spans="1:7" ht="27" customHeight="1">
      <c r="A76" s="12" t="s">
        <v>255</v>
      </c>
      <c r="B76" s="13">
        <v>148</v>
      </c>
      <c r="C76" s="12" t="s">
        <v>162</v>
      </c>
      <c r="D76" s="49">
        <v>1350</v>
      </c>
      <c r="E76" s="49">
        <v>1500</v>
      </c>
      <c r="F76" s="50">
        <f>D76+E76</f>
        <v>2850</v>
      </c>
    </row>
  </sheetData>
  <mergeCells count="16">
    <mergeCell ref="A71:F71"/>
    <mergeCell ref="A72:A73"/>
    <mergeCell ref="B72:B73"/>
    <mergeCell ref="C72:C73"/>
    <mergeCell ref="D72:D73"/>
    <mergeCell ref="E72:E73"/>
    <mergeCell ref="F72:F73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940"/>
  <sheetViews>
    <sheetView topLeftCell="A13" workbookViewId="0">
      <selection activeCell="J14" sqref="J14"/>
    </sheetView>
  </sheetViews>
  <sheetFormatPr defaultColWidth="14.42578125" defaultRowHeight="15"/>
  <cols>
    <col min="1" max="1" width="8.7109375" style="27" customWidth="1"/>
    <col min="2" max="2" width="14.42578125" style="27" customWidth="1"/>
    <col min="3" max="3" width="8.7109375" style="27" customWidth="1"/>
    <col min="4" max="4" width="19.140625" style="27" customWidth="1"/>
    <col min="5" max="5" width="8.7109375" style="27" customWidth="1"/>
    <col min="6" max="6" width="15.42578125" style="27" customWidth="1"/>
    <col min="7" max="26" width="8.7109375" style="27" customWidth="1"/>
    <col min="27" max="16384" width="14.42578125" style="27"/>
  </cols>
  <sheetData>
    <row r="3" spans="1:10" ht="63.75" customHeight="1">
      <c r="A3" s="266" t="s">
        <v>184</v>
      </c>
      <c r="B3" s="266"/>
      <c r="C3" s="266"/>
      <c r="D3" s="266"/>
      <c r="E3" s="266"/>
      <c r="F3" s="266"/>
      <c r="G3" s="267"/>
    </row>
    <row r="4" spans="1:10" ht="93.75" customHeight="1">
      <c r="A4" s="51" t="s">
        <v>185</v>
      </c>
      <c r="B4" s="52"/>
      <c r="C4" s="53">
        <v>22</v>
      </c>
      <c r="D4" s="54"/>
      <c r="E4" s="53">
        <v>20</v>
      </c>
      <c r="F4" s="54"/>
      <c r="G4" s="53">
        <v>0</v>
      </c>
      <c r="J4" s="27">
        <f>23+21</f>
        <v>44</v>
      </c>
    </row>
    <row r="5" spans="1:10" ht="93.75" customHeight="1">
      <c r="A5" s="51" t="s">
        <v>219</v>
      </c>
      <c r="B5" s="52"/>
      <c r="C5" s="53">
        <v>19</v>
      </c>
      <c r="D5" s="54"/>
      <c r="E5" s="53">
        <v>19</v>
      </c>
      <c r="F5" s="54"/>
      <c r="G5" s="53">
        <v>0</v>
      </c>
    </row>
    <row r="6" spans="1:10" ht="93.75" customHeight="1">
      <c r="A6" s="51" t="s">
        <v>269</v>
      </c>
      <c r="B6" s="52"/>
      <c r="C6" s="53">
        <v>22</v>
      </c>
      <c r="D6" s="54"/>
      <c r="E6" s="53">
        <v>17</v>
      </c>
      <c r="F6" s="54"/>
      <c r="G6" s="53">
        <v>0</v>
      </c>
    </row>
    <row r="7" spans="1:10" ht="93.75" customHeight="1">
      <c r="A7" s="51" t="s">
        <v>303</v>
      </c>
      <c r="B7" s="52"/>
      <c r="C7" s="53">
        <v>22</v>
      </c>
      <c r="D7" s="54"/>
      <c r="E7" s="53">
        <v>18</v>
      </c>
      <c r="F7" s="54"/>
      <c r="G7" s="53">
        <v>0</v>
      </c>
    </row>
    <row r="8" spans="1:10" ht="96" customHeight="1">
      <c r="A8" s="51" t="s">
        <v>325</v>
      </c>
      <c r="B8" s="52"/>
      <c r="C8" s="53">
        <v>25</v>
      </c>
      <c r="D8" s="54"/>
      <c r="E8" s="53">
        <v>18</v>
      </c>
      <c r="F8" s="54"/>
      <c r="G8" s="53">
        <v>0</v>
      </c>
    </row>
    <row r="9" spans="1:10" ht="96" customHeight="1">
      <c r="A9" s="51" t="s">
        <v>381</v>
      </c>
      <c r="B9" s="52"/>
      <c r="C9" s="53">
        <v>32</v>
      </c>
      <c r="D9" s="54"/>
      <c r="E9" s="53">
        <v>27</v>
      </c>
      <c r="F9" s="54"/>
      <c r="G9" s="53">
        <v>0</v>
      </c>
    </row>
    <row r="10" spans="1:10" ht="96" customHeight="1">
      <c r="A10" s="51" t="s">
        <v>407</v>
      </c>
      <c r="B10" s="52"/>
      <c r="C10" s="53">
        <v>37</v>
      </c>
      <c r="D10" s="54"/>
      <c r="E10" s="53">
        <v>30</v>
      </c>
      <c r="F10" s="54"/>
      <c r="G10" s="53">
        <v>0</v>
      </c>
    </row>
    <row r="11" spans="1:10" ht="93.75" customHeight="1">
      <c r="A11" s="51" t="s">
        <v>426</v>
      </c>
      <c r="B11" s="52"/>
      <c r="C11" s="53">
        <v>38</v>
      </c>
      <c r="D11" s="54"/>
      <c r="E11" s="53">
        <v>30</v>
      </c>
      <c r="F11" s="54"/>
      <c r="G11" s="53">
        <v>0</v>
      </c>
    </row>
    <row r="12" spans="1:10" ht="94.5" customHeight="1">
      <c r="A12" s="51" t="s">
        <v>431</v>
      </c>
      <c r="B12" s="52"/>
      <c r="C12" s="53">
        <v>38</v>
      </c>
      <c r="D12" s="54"/>
      <c r="E12" s="53">
        <v>30</v>
      </c>
      <c r="F12" s="54"/>
      <c r="G12" s="53">
        <v>0</v>
      </c>
    </row>
    <row r="13" spans="1:10" ht="94.5" customHeight="1">
      <c r="A13" s="51" t="s">
        <v>436</v>
      </c>
      <c r="B13" s="52"/>
      <c r="C13" s="53">
        <v>38</v>
      </c>
      <c r="D13" s="54"/>
      <c r="E13" s="53">
        <v>30</v>
      </c>
      <c r="F13" s="54"/>
      <c r="G13" s="53">
        <v>0</v>
      </c>
    </row>
    <row r="14" spans="1:10" ht="94.5" customHeight="1">
      <c r="A14" s="51" t="s">
        <v>438</v>
      </c>
      <c r="B14" s="52"/>
      <c r="C14" s="53">
        <v>37</v>
      </c>
      <c r="D14" s="54"/>
      <c r="E14" s="53">
        <v>30</v>
      </c>
      <c r="F14" s="54"/>
      <c r="G14" s="53">
        <v>0</v>
      </c>
    </row>
    <row r="15" spans="1:10" ht="94.5" customHeight="1">
      <c r="A15" s="51" t="s">
        <v>438</v>
      </c>
      <c r="B15" s="52"/>
      <c r="C15" s="53">
        <v>37</v>
      </c>
      <c r="D15" s="54"/>
      <c r="E15" s="53">
        <v>31</v>
      </c>
      <c r="F15" s="54"/>
      <c r="G15" s="53">
        <v>0</v>
      </c>
    </row>
    <row r="16" spans="1:10" ht="15.75" customHeight="1"/>
    <row r="17" spans="3:3" ht="15.75" customHeight="1">
      <c r="C17" s="151"/>
    </row>
    <row r="18" spans="3:3" ht="15.75" customHeight="1"/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</sheetData>
  <mergeCells count="1">
    <mergeCell ref="A3:G3"/>
  </mergeCells>
  <pageMargins left="0.511811024" right="0.511811024" top="0.78740157499999996" bottom="0.78740157499999996" header="0.31496062000000002" footer="0.3149606200000000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16"/>
  <sheetViews>
    <sheetView tabSelected="1" topLeftCell="Y1" workbookViewId="0">
      <selection activeCell="BE24" sqref="BE24"/>
    </sheetView>
  </sheetViews>
  <sheetFormatPr defaultRowHeight="15"/>
  <cols>
    <col min="1" max="1" width="19.28515625" bestFit="1" customWidth="1"/>
    <col min="2" max="2" width="5.28515625" bestFit="1" customWidth="1"/>
    <col min="3" max="3" width="5.85546875" bestFit="1" customWidth="1"/>
    <col min="4" max="4" width="4.28515625" bestFit="1" customWidth="1"/>
    <col min="5" max="5" width="4.85546875" bestFit="1" customWidth="1"/>
    <col min="6" max="6" width="6.42578125" bestFit="1" customWidth="1"/>
    <col min="7" max="7" width="5.28515625" bestFit="1" customWidth="1"/>
    <col min="8" max="8" width="5.85546875" bestFit="1" customWidth="1"/>
    <col min="9" max="9" width="4.28515625" bestFit="1" customWidth="1"/>
    <col min="10" max="10" width="4.85546875" bestFit="1" customWidth="1"/>
    <col min="11" max="11" width="6.42578125" bestFit="1" customWidth="1"/>
    <col min="12" max="12" width="5.28515625" bestFit="1" customWidth="1"/>
    <col min="13" max="13" width="5.85546875" bestFit="1" customWidth="1"/>
    <col min="14" max="14" width="4.28515625" bestFit="1" customWidth="1"/>
    <col min="15" max="15" width="4.85546875" bestFit="1" customWidth="1"/>
    <col min="16" max="16" width="6.42578125" bestFit="1" customWidth="1"/>
    <col min="17" max="17" width="5.28515625" bestFit="1" customWidth="1"/>
    <col min="18" max="18" width="5.85546875" bestFit="1" customWidth="1"/>
    <col min="19" max="19" width="4.28515625" bestFit="1" customWidth="1"/>
    <col min="20" max="20" width="4.85546875" bestFit="1" customWidth="1"/>
    <col min="21" max="21" width="6.42578125" bestFit="1" customWidth="1"/>
    <col min="22" max="22" width="5.28515625" bestFit="1" customWidth="1"/>
    <col min="23" max="23" width="5.85546875" bestFit="1" customWidth="1"/>
    <col min="24" max="24" width="4.28515625" bestFit="1" customWidth="1"/>
    <col min="25" max="25" width="4.85546875" bestFit="1" customWidth="1"/>
    <col min="26" max="26" width="6.5703125" bestFit="1" customWidth="1"/>
    <col min="27" max="27" width="5.28515625" bestFit="1" customWidth="1"/>
    <col min="28" max="28" width="6" bestFit="1" customWidth="1"/>
    <col min="29" max="29" width="4.5703125" bestFit="1" customWidth="1"/>
    <col min="30" max="30" width="5" bestFit="1" customWidth="1"/>
    <col min="31" max="31" width="6.5703125" bestFit="1" customWidth="1"/>
    <col min="32" max="32" width="5.28515625" bestFit="1" customWidth="1"/>
    <col min="33" max="33" width="6" bestFit="1" customWidth="1"/>
    <col min="34" max="34" width="4.5703125" bestFit="1" customWidth="1"/>
    <col min="35" max="35" width="5" bestFit="1" customWidth="1"/>
    <col min="36" max="36" width="6.5703125" bestFit="1" customWidth="1"/>
    <col min="37" max="37" width="5.28515625" bestFit="1" customWidth="1"/>
    <col min="38" max="38" width="6" bestFit="1" customWidth="1"/>
    <col min="39" max="39" width="4.5703125" bestFit="1" customWidth="1"/>
    <col min="40" max="40" width="5" bestFit="1" customWidth="1"/>
    <col min="41" max="41" width="6.5703125" bestFit="1" customWidth="1"/>
    <col min="42" max="42" width="5.28515625" bestFit="1" customWidth="1"/>
    <col min="43" max="43" width="6" bestFit="1" customWidth="1"/>
    <col min="44" max="44" width="4.5703125" bestFit="1" customWidth="1"/>
    <col min="45" max="45" width="5" bestFit="1" customWidth="1"/>
    <col min="46" max="46" width="6.5703125" bestFit="1" customWidth="1"/>
    <col min="47" max="47" width="5.28515625" bestFit="1" customWidth="1"/>
    <col min="48" max="48" width="6" bestFit="1" customWidth="1"/>
    <col min="49" max="49" width="4.5703125" bestFit="1" customWidth="1"/>
    <col min="50" max="50" width="5" bestFit="1" customWidth="1"/>
    <col min="51" max="51" width="6.5703125" bestFit="1" customWidth="1"/>
    <col min="52" max="52" width="5.28515625" bestFit="1" customWidth="1"/>
    <col min="53" max="53" width="6" bestFit="1" customWidth="1"/>
    <col min="54" max="54" width="4.5703125" bestFit="1" customWidth="1"/>
    <col min="55" max="55" width="5" bestFit="1" customWidth="1"/>
    <col min="56" max="56" width="6.5703125" bestFit="1" customWidth="1"/>
    <col min="57" max="57" width="5.28515625" bestFit="1" customWidth="1"/>
    <col min="58" max="58" width="6" bestFit="1" customWidth="1"/>
    <col min="59" max="59" width="4.5703125" bestFit="1" customWidth="1"/>
    <col min="60" max="60" width="5" bestFit="1" customWidth="1"/>
    <col min="61" max="61" width="6.5703125" bestFit="1" customWidth="1"/>
  </cols>
  <sheetData>
    <row r="2" spans="1:61" ht="15.75">
      <c r="A2" s="271" t="s">
        <v>186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</row>
    <row r="3" spans="1:61" ht="15.75" thickBot="1"/>
    <row r="4" spans="1:61" ht="15.75" thickBot="1">
      <c r="A4" s="55"/>
      <c r="B4" s="268" t="s">
        <v>187</v>
      </c>
      <c r="C4" s="269"/>
      <c r="D4" s="269"/>
      <c r="E4" s="269"/>
      <c r="F4" s="270"/>
      <c r="G4" s="268" t="s">
        <v>270</v>
      </c>
      <c r="H4" s="269"/>
      <c r="I4" s="269"/>
      <c r="J4" s="269"/>
      <c r="K4" s="270"/>
      <c r="L4" s="268" t="s">
        <v>271</v>
      </c>
      <c r="M4" s="269"/>
      <c r="N4" s="269"/>
      <c r="O4" s="269"/>
      <c r="P4" s="270"/>
      <c r="Q4" s="268" t="s">
        <v>304</v>
      </c>
      <c r="R4" s="269"/>
      <c r="S4" s="269"/>
      <c r="T4" s="269"/>
      <c r="U4" s="270"/>
      <c r="V4" s="268" t="s">
        <v>326</v>
      </c>
      <c r="W4" s="269"/>
      <c r="X4" s="269"/>
      <c r="Y4" s="269"/>
      <c r="Z4" s="270"/>
      <c r="AA4" s="268" t="s">
        <v>380</v>
      </c>
      <c r="AB4" s="269"/>
      <c r="AC4" s="269"/>
      <c r="AD4" s="269"/>
      <c r="AE4" s="270"/>
      <c r="AF4" s="268" t="s">
        <v>408</v>
      </c>
      <c r="AG4" s="269"/>
      <c r="AH4" s="269"/>
      <c r="AI4" s="269"/>
      <c r="AJ4" s="270"/>
      <c r="AK4" s="268" t="s">
        <v>426</v>
      </c>
      <c r="AL4" s="269"/>
      <c r="AM4" s="269"/>
      <c r="AN4" s="269"/>
      <c r="AO4" s="270"/>
      <c r="AP4" s="268" t="s">
        <v>431</v>
      </c>
      <c r="AQ4" s="269"/>
      <c r="AR4" s="269"/>
      <c r="AS4" s="269"/>
      <c r="AT4" s="270"/>
      <c r="AU4" s="268" t="s">
        <v>436</v>
      </c>
      <c r="AV4" s="269"/>
      <c r="AW4" s="269"/>
      <c r="AX4" s="269"/>
      <c r="AY4" s="270"/>
      <c r="AZ4" s="268" t="s">
        <v>438</v>
      </c>
      <c r="BA4" s="269"/>
      <c r="BB4" s="269"/>
      <c r="BC4" s="269"/>
      <c r="BD4" s="270"/>
      <c r="BE4" s="268" t="s">
        <v>450</v>
      </c>
      <c r="BF4" s="269"/>
      <c r="BG4" s="269"/>
      <c r="BH4" s="269"/>
      <c r="BI4" s="270"/>
    </row>
    <row r="5" spans="1:61">
      <c r="A5" s="56" t="s">
        <v>188</v>
      </c>
      <c r="B5" s="56" t="s">
        <v>189</v>
      </c>
      <c r="C5" s="56" t="s">
        <v>190</v>
      </c>
      <c r="D5" s="56" t="s">
        <v>191</v>
      </c>
      <c r="E5" s="56" t="s">
        <v>192</v>
      </c>
      <c r="F5" s="56" t="s">
        <v>193</v>
      </c>
      <c r="G5" s="56" t="s">
        <v>189</v>
      </c>
      <c r="H5" s="56" t="s">
        <v>190</v>
      </c>
      <c r="I5" s="56" t="s">
        <v>191</v>
      </c>
      <c r="J5" s="56" t="s">
        <v>192</v>
      </c>
      <c r="K5" s="56" t="s">
        <v>193</v>
      </c>
      <c r="L5" s="56" t="s">
        <v>189</v>
      </c>
      <c r="M5" s="56" t="s">
        <v>190</v>
      </c>
      <c r="N5" s="56" t="s">
        <v>191</v>
      </c>
      <c r="O5" s="56" t="s">
        <v>192</v>
      </c>
      <c r="P5" s="56" t="s">
        <v>193</v>
      </c>
      <c r="Q5" s="56" t="s">
        <v>189</v>
      </c>
      <c r="R5" s="56" t="s">
        <v>190</v>
      </c>
      <c r="S5" s="56" t="s">
        <v>191</v>
      </c>
      <c r="T5" s="56" t="s">
        <v>192</v>
      </c>
      <c r="U5" s="56" t="s">
        <v>193</v>
      </c>
      <c r="V5" s="56" t="s">
        <v>189</v>
      </c>
      <c r="W5" s="56" t="s">
        <v>190</v>
      </c>
      <c r="X5" s="56" t="s">
        <v>191</v>
      </c>
      <c r="Y5" s="56" t="s">
        <v>192</v>
      </c>
      <c r="Z5" s="56" t="s">
        <v>193</v>
      </c>
      <c r="AA5" s="56" t="s">
        <v>189</v>
      </c>
      <c r="AB5" s="56" t="s">
        <v>190</v>
      </c>
      <c r="AC5" s="56" t="s">
        <v>191</v>
      </c>
      <c r="AD5" s="56" t="s">
        <v>192</v>
      </c>
      <c r="AE5" s="56" t="s">
        <v>193</v>
      </c>
      <c r="AF5" s="56" t="s">
        <v>189</v>
      </c>
      <c r="AG5" s="56" t="s">
        <v>190</v>
      </c>
      <c r="AH5" s="56" t="s">
        <v>191</v>
      </c>
      <c r="AI5" s="56" t="s">
        <v>192</v>
      </c>
      <c r="AJ5" s="56" t="s">
        <v>193</v>
      </c>
      <c r="AK5" s="56" t="s">
        <v>189</v>
      </c>
      <c r="AL5" s="56" t="s">
        <v>190</v>
      </c>
      <c r="AM5" s="56" t="s">
        <v>191</v>
      </c>
      <c r="AN5" s="56" t="s">
        <v>192</v>
      </c>
      <c r="AO5" s="56" t="s">
        <v>193</v>
      </c>
      <c r="AP5" s="56" t="s">
        <v>189</v>
      </c>
      <c r="AQ5" s="56" t="s">
        <v>190</v>
      </c>
      <c r="AR5" s="56" t="s">
        <v>191</v>
      </c>
      <c r="AS5" s="56" t="s">
        <v>192</v>
      </c>
      <c r="AT5" s="56" t="s">
        <v>193</v>
      </c>
      <c r="AU5" s="56" t="s">
        <v>189</v>
      </c>
      <c r="AV5" s="56" t="s">
        <v>190</v>
      </c>
      <c r="AW5" s="56" t="s">
        <v>191</v>
      </c>
      <c r="AX5" s="56" t="s">
        <v>192</v>
      </c>
      <c r="AY5" s="56" t="s">
        <v>193</v>
      </c>
      <c r="AZ5" s="56" t="s">
        <v>189</v>
      </c>
      <c r="BA5" s="56" t="s">
        <v>190</v>
      </c>
      <c r="BB5" s="56" t="s">
        <v>191</v>
      </c>
      <c r="BC5" s="56" t="s">
        <v>192</v>
      </c>
      <c r="BD5" s="56" t="s">
        <v>193</v>
      </c>
      <c r="BE5" s="56" t="s">
        <v>189</v>
      </c>
      <c r="BF5" s="56" t="s">
        <v>190</v>
      </c>
      <c r="BG5" s="56" t="s">
        <v>191</v>
      </c>
      <c r="BH5" s="56" t="s">
        <v>192</v>
      </c>
      <c r="BI5" s="56" t="s">
        <v>193</v>
      </c>
    </row>
    <row r="6" spans="1:61">
      <c r="A6" s="57" t="s">
        <v>194</v>
      </c>
      <c r="B6" s="93">
        <v>1</v>
      </c>
      <c r="C6" s="93"/>
      <c r="D6" s="93"/>
      <c r="E6" s="93"/>
      <c r="F6" s="93">
        <v>1</v>
      </c>
      <c r="G6" s="93"/>
      <c r="H6" s="93"/>
      <c r="I6" s="93"/>
      <c r="J6" s="93"/>
      <c r="K6" s="93">
        <v>1</v>
      </c>
      <c r="L6" s="93"/>
      <c r="M6" s="93"/>
      <c r="N6" s="93"/>
      <c r="O6" s="58"/>
      <c r="P6" s="58"/>
      <c r="Q6" s="93">
        <v>1</v>
      </c>
      <c r="R6" s="93"/>
      <c r="S6" s="93"/>
      <c r="T6" s="58"/>
      <c r="U6" s="58">
        <v>1</v>
      </c>
      <c r="V6" s="93">
        <v>1</v>
      </c>
      <c r="W6" s="93"/>
      <c r="X6" s="93"/>
      <c r="Y6" s="58"/>
      <c r="Z6" s="58">
        <v>1</v>
      </c>
      <c r="AA6" s="93">
        <v>1</v>
      </c>
      <c r="AB6" s="93"/>
      <c r="AC6" s="93"/>
      <c r="AD6" s="58"/>
      <c r="AE6" s="58">
        <v>1</v>
      </c>
      <c r="AF6" s="93">
        <v>1</v>
      </c>
      <c r="AG6" s="93"/>
      <c r="AH6" s="93"/>
      <c r="AI6" s="58"/>
      <c r="AJ6" s="58">
        <v>1</v>
      </c>
      <c r="AK6" s="93">
        <v>1</v>
      </c>
      <c r="AL6" s="93"/>
      <c r="AM6" s="93"/>
      <c r="AN6" s="58"/>
      <c r="AO6" s="58">
        <v>1</v>
      </c>
      <c r="AP6" s="93">
        <v>1</v>
      </c>
      <c r="AQ6" s="93"/>
      <c r="AR6" s="93"/>
      <c r="AS6" s="58"/>
      <c r="AT6" s="58">
        <v>1</v>
      </c>
      <c r="AU6" s="93">
        <v>1</v>
      </c>
      <c r="AV6" s="93"/>
      <c r="AW6" s="93"/>
      <c r="AX6" s="58"/>
      <c r="AY6" s="58">
        <v>1</v>
      </c>
      <c r="AZ6" s="93">
        <v>1</v>
      </c>
      <c r="BA6" s="93"/>
      <c r="BB6" s="93"/>
      <c r="BC6" s="58"/>
      <c r="BD6" s="58">
        <v>1</v>
      </c>
      <c r="BE6" s="93">
        <v>1</v>
      </c>
      <c r="BF6" s="93"/>
      <c r="BG6" s="93"/>
      <c r="BH6" s="58"/>
      <c r="BI6" s="58">
        <v>1</v>
      </c>
    </row>
    <row r="7" spans="1:61">
      <c r="A7" s="57" t="s">
        <v>195</v>
      </c>
      <c r="B7" s="93"/>
      <c r="C7" s="93">
        <v>1</v>
      </c>
      <c r="D7" s="93">
        <v>1</v>
      </c>
      <c r="E7" s="93"/>
      <c r="F7" s="93">
        <v>2</v>
      </c>
      <c r="G7" s="93"/>
      <c r="H7" s="93">
        <v>1</v>
      </c>
      <c r="I7" s="93">
        <v>1</v>
      </c>
      <c r="J7" s="93"/>
      <c r="K7" s="93">
        <v>2</v>
      </c>
      <c r="L7" s="93"/>
      <c r="M7" s="93">
        <v>1</v>
      </c>
      <c r="N7" s="93">
        <v>1</v>
      </c>
      <c r="O7" s="58"/>
      <c r="P7" s="58">
        <v>2</v>
      </c>
      <c r="Q7" s="93"/>
      <c r="R7" s="93">
        <v>1</v>
      </c>
      <c r="S7" s="93">
        <v>1</v>
      </c>
      <c r="T7" s="58"/>
      <c r="U7" s="58">
        <v>2</v>
      </c>
      <c r="V7" s="93"/>
      <c r="W7" s="93">
        <v>1</v>
      </c>
      <c r="X7" s="93">
        <v>1</v>
      </c>
      <c r="Y7" s="58"/>
      <c r="Z7" s="58">
        <v>2</v>
      </c>
      <c r="AA7" s="93"/>
      <c r="AB7" s="93">
        <v>1</v>
      </c>
      <c r="AC7" s="93">
        <v>1</v>
      </c>
      <c r="AD7" s="58"/>
      <c r="AE7" s="58">
        <v>2</v>
      </c>
      <c r="AF7" s="93"/>
      <c r="AG7" s="93">
        <v>1</v>
      </c>
      <c r="AH7" s="93">
        <v>1</v>
      </c>
      <c r="AI7" s="58"/>
      <c r="AJ7" s="58">
        <v>2</v>
      </c>
      <c r="AK7" s="93"/>
      <c r="AL7" s="93">
        <v>1</v>
      </c>
      <c r="AM7" s="93">
        <v>1</v>
      </c>
      <c r="AN7" s="58"/>
      <c r="AO7" s="58">
        <v>2</v>
      </c>
      <c r="AP7" s="93"/>
      <c r="AQ7" s="93">
        <v>1</v>
      </c>
      <c r="AR7" s="93">
        <v>1</v>
      </c>
      <c r="AS7" s="58"/>
      <c r="AT7" s="58">
        <v>2</v>
      </c>
      <c r="AU7" s="93"/>
      <c r="AV7" s="93">
        <v>1</v>
      </c>
      <c r="AW7" s="93">
        <v>1</v>
      </c>
      <c r="AX7" s="58"/>
      <c r="AY7" s="58">
        <v>2</v>
      </c>
      <c r="AZ7" s="93"/>
      <c r="BA7" s="93">
        <v>1</v>
      </c>
      <c r="BB7" s="93">
        <v>1</v>
      </c>
      <c r="BC7" s="58"/>
      <c r="BD7" s="58">
        <v>2</v>
      </c>
      <c r="BE7" s="93"/>
      <c r="BF7" s="93">
        <v>1</v>
      </c>
      <c r="BG7" s="93">
        <v>1</v>
      </c>
      <c r="BH7" s="58"/>
      <c r="BI7" s="58">
        <v>2</v>
      </c>
    </row>
    <row r="8" spans="1:61">
      <c r="A8" s="57" t="s">
        <v>196</v>
      </c>
      <c r="B8" s="93">
        <v>1</v>
      </c>
      <c r="C8" s="93"/>
      <c r="D8" s="93"/>
      <c r="E8" s="93"/>
      <c r="F8" s="93">
        <v>1</v>
      </c>
      <c r="G8" s="93"/>
      <c r="H8" s="93"/>
      <c r="I8" s="93"/>
      <c r="J8" s="93"/>
      <c r="K8" s="93"/>
      <c r="L8" s="93"/>
      <c r="M8" s="93"/>
      <c r="N8" s="93"/>
      <c r="O8" s="58"/>
      <c r="P8" s="58"/>
      <c r="Q8" s="93">
        <v>1</v>
      </c>
      <c r="R8" s="93"/>
      <c r="S8" s="93"/>
      <c r="T8" s="58"/>
      <c r="U8" s="58">
        <v>1</v>
      </c>
      <c r="V8" s="93">
        <v>1</v>
      </c>
      <c r="W8" s="93"/>
      <c r="X8" s="93"/>
      <c r="Y8" s="58"/>
      <c r="Z8" s="58">
        <v>1</v>
      </c>
      <c r="AA8" s="93">
        <v>1</v>
      </c>
      <c r="AB8" s="93"/>
      <c r="AC8" s="93"/>
      <c r="AD8" s="58"/>
      <c r="AE8" s="58">
        <v>1</v>
      </c>
      <c r="AF8" s="93">
        <v>1</v>
      </c>
      <c r="AG8" s="93"/>
      <c r="AH8" s="93"/>
      <c r="AI8" s="58"/>
      <c r="AJ8" s="58">
        <v>1</v>
      </c>
      <c r="AK8" s="93">
        <v>1</v>
      </c>
      <c r="AL8" s="93"/>
      <c r="AM8" s="93"/>
      <c r="AN8" s="58"/>
      <c r="AO8" s="58">
        <v>1</v>
      </c>
      <c r="AP8" s="93">
        <v>1</v>
      </c>
      <c r="AQ8" s="93"/>
      <c r="AR8" s="93"/>
      <c r="AS8" s="58"/>
      <c r="AT8" s="58">
        <v>1</v>
      </c>
      <c r="AU8" s="93">
        <v>1</v>
      </c>
      <c r="AV8" s="93"/>
      <c r="AW8" s="93"/>
      <c r="AX8" s="58"/>
      <c r="AY8" s="58">
        <v>1</v>
      </c>
      <c r="AZ8" s="93">
        <v>1</v>
      </c>
      <c r="BA8" s="93"/>
      <c r="BB8" s="93"/>
      <c r="BC8" s="58"/>
      <c r="BD8" s="58">
        <v>1</v>
      </c>
      <c r="BE8" s="93">
        <v>1</v>
      </c>
      <c r="BF8" s="93"/>
      <c r="BG8" s="93"/>
      <c r="BH8" s="58"/>
      <c r="BI8" s="58">
        <v>1</v>
      </c>
    </row>
    <row r="9" spans="1:61">
      <c r="A9" s="57" t="s">
        <v>197</v>
      </c>
      <c r="B9" s="93">
        <v>4</v>
      </c>
      <c r="C9" s="93"/>
      <c r="D9" s="93">
        <v>1</v>
      </c>
      <c r="E9" s="93"/>
      <c r="F9" s="93">
        <v>5</v>
      </c>
      <c r="G9" s="93">
        <v>3</v>
      </c>
      <c r="H9" s="93"/>
      <c r="I9" s="93">
        <v>1</v>
      </c>
      <c r="J9" s="93"/>
      <c r="K9" s="93">
        <v>4</v>
      </c>
      <c r="L9" s="93">
        <v>4</v>
      </c>
      <c r="M9" s="93">
        <v>3</v>
      </c>
      <c r="N9" s="93">
        <v>2</v>
      </c>
      <c r="O9" s="58"/>
      <c r="P9" s="58">
        <v>9</v>
      </c>
      <c r="Q9" s="93">
        <v>6</v>
      </c>
      <c r="R9" s="93">
        <v>4</v>
      </c>
      <c r="S9" s="93">
        <v>1</v>
      </c>
      <c r="T9" s="58"/>
      <c r="U9" s="58">
        <v>11</v>
      </c>
      <c r="V9" s="93">
        <v>6</v>
      </c>
      <c r="W9" s="93">
        <v>4</v>
      </c>
      <c r="X9" s="93">
        <v>1</v>
      </c>
      <c r="Y9" s="58"/>
      <c r="Z9" s="58">
        <v>11</v>
      </c>
      <c r="AA9" s="93">
        <v>7</v>
      </c>
      <c r="AB9" s="93">
        <v>4</v>
      </c>
      <c r="AC9" s="93">
        <v>1</v>
      </c>
      <c r="AD9" s="58">
        <v>1</v>
      </c>
      <c r="AE9" s="58">
        <v>13</v>
      </c>
      <c r="AF9" s="93">
        <v>7</v>
      </c>
      <c r="AG9" s="93">
        <v>4</v>
      </c>
      <c r="AH9" s="93">
        <v>1</v>
      </c>
      <c r="AI9" s="58">
        <v>1</v>
      </c>
      <c r="AJ9" s="58">
        <v>13</v>
      </c>
      <c r="AK9" s="93">
        <v>7</v>
      </c>
      <c r="AL9" s="93">
        <v>5</v>
      </c>
      <c r="AM9" s="93">
        <v>2</v>
      </c>
      <c r="AN9" s="58">
        <v>1</v>
      </c>
      <c r="AO9" s="58">
        <v>15</v>
      </c>
      <c r="AP9" s="93">
        <v>7</v>
      </c>
      <c r="AQ9" s="93">
        <v>5</v>
      </c>
      <c r="AR9" s="93">
        <v>2</v>
      </c>
      <c r="AS9" s="58">
        <v>1</v>
      </c>
      <c r="AT9" s="58">
        <v>15</v>
      </c>
      <c r="AU9" s="93">
        <v>7</v>
      </c>
      <c r="AV9" s="93">
        <v>5</v>
      </c>
      <c r="AW9" s="93">
        <v>2</v>
      </c>
      <c r="AX9" s="58">
        <v>1</v>
      </c>
      <c r="AY9" s="58">
        <v>15</v>
      </c>
      <c r="AZ9" s="93">
        <v>7</v>
      </c>
      <c r="BA9" s="93">
        <v>5</v>
      </c>
      <c r="BB9" s="93">
        <v>2</v>
      </c>
      <c r="BC9" s="58">
        <v>1</v>
      </c>
      <c r="BD9" s="58">
        <v>15</v>
      </c>
      <c r="BE9" s="93">
        <v>7</v>
      </c>
      <c r="BF9" s="93">
        <v>5</v>
      </c>
      <c r="BG9" s="93">
        <v>2</v>
      </c>
      <c r="BH9" s="58">
        <v>1</v>
      </c>
      <c r="BI9" s="58">
        <v>15</v>
      </c>
    </row>
    <row r="10" spans="1:61">
      <c r="A10" s="57" t="s">
        <v>198</v>
      </c>
      <c r="B10" s="93"/>
      <c r="C10" s="93">
        <v>1</v>
      </c>
      <c r="D10" s="93">
        <v>2</v>
      </c>
      <c r="E10" s="93"/>
      <c r="F10" s="93">
        <v>3</v>
      </c>
      <c r="G10" s="93"/>
      <c r="H10" s="93">
        <v>1</v>
      </c>
      <c r="I10" s="93">
        <v>2</v>
      </c>
      <c r="J10" s="93"/>
      <c r="K10" s="93">
        <v>3</v>
      </c>
      <c r="L10" s="93"/>
      <c r="M10" s="93">
        <v>3</v>
      </c>
      <c r="N10" s="93">
        <v>2</v>
      </c>
      <c r="O10" s="58"/>
      <c r="P10" s="58">
        <v>5</v>
      </c>
      <c r="Q10" s="93"/>
      <c r="R10" s="93">
        <v>3</v>
      </c>
      <c r="S10" s="93">
        <v>2</v>
      </c>
      <c r="T10" s="58"/>
      <c r="U10" s="58">
        <v>5</v>
      </c>
      <c r="V10" s="93"/>
      <c r="W10" s="93">
        <v>3</v>
      </c>
      <c r="X10" s="93">
        <v>2</v>
      </c>
      <c r="Y10" s="58"/>
      <c r="Z10" s="58">
        <v>5</v>
      </c>
      <c r="AA10" s="93"/>
      <c r="AB10" s="93">
        <v>3</v>
      </c>
      <c r="AC10" s="93">
        <v>2</v>
      </c>
      <c r="AD10" s="58">
        <v>1</v>
      </c>
      <c r="AE10" s="58">
        <v>6</v>
      </c>
      <c r="AF10" s="93"/>
      <c r="AG10" s="93">
        <v>3</v>
      </c>
      <c r="AH10" s="93">
        <v>2</v>
      </c>
      <c r="AI10" s="58">
        <v>1</v>
      </c>
      <c r="AJ10" s="58">
        <v>6</v>
      </c>
      <c r="AK10" s="93"/>
      <c r="AL10" s="93">
        <v>3</v>
      </c>
      <c r="AM10" s="93">
        <v>2</v>
      </c>
      <c r="AN10" s="58">
        <v>1</v>
      </c>
      <c r="AO10" s="58">
        <v>6</v>
      </c>
      <c r="AP10" s="93"/>
      <c r="AQ10" s="93">
        <v>3</v>
      </c>
      <c r="AR10" s="93">
        <v>2</v>
      </c>
      <c r="AS10" s="58">
        <v>1</v>
      </c>
      <c r="AT10" s="58">
        <v>6</v>
      </c>
      <c r="AU10" s="93"/>
      <c r="AV10" s="93">
        <v>3</v>
      </c>
      <c r="AW10" s="93">
        <v>2</v>
      </c>
      <c r="AX10" s="58">
        <v>1</v>
      </c>
      <c r="AY10" s="58">
        <v>6</v>
      </c>
      <c r="AZ10" s="93"/>
      <c r="BA10" s="93">
        <v>3</v>
      </c>
      <c r="BB10" s="93">
        <v>2</v>
      </c>
      <c r="BC10" s="58">
        <v>1</v>
      </c>
      <c r="BD10" s="58">
        <v>6</v>
      </c>
      <c r="BE10" s="93"/>
      <c r="BF10" s="93">
        <v>3</v>
      </c>
      <c r="BG10" s="93">
        <v>2</v>
      </c>
      <c r="BH10" s="58">
        <v>1</v>
      </c>
      <c r="BI10" s="58">
        <v>6</v>
      </c>
    </row>
    <row r="11" spans="1:61">
      <c r="A11" s="57" t="s">
        <v>199</v>
      </c>
      <c r="B11" s="93">
        <v>2</v>
      </c>
      <c r="C11" s="93">
        <v>15</v>
      </c>
      <c r="D11" s="93">
        <v>7</v>
      </c>
      <c r="E11" s="93">
        <v>1</v>
      </c>
      <c r="F11" s="93">
        <v>25</v>
      </c>
      <c r="G11" s="93">
        <v>2</v>
      </c>
      <c r="H11" s="93">
        <v>15</v>
      </c>
      <c r="I11" s="93">
        <v>7</v>
      </c>
      <c r="J11" s="93">
        <v>1</v>
      </c>
      <c r="K11" s="93">
        <v>25</v>
      </c>
      <c r="L11" s="93">
        <v>1</v>
      </c>
      <c r="M11" s="93">
        <v>12</v>
      </c>
      <c r="N11" s="93">
        <v>7</v>
      </c>
      <c r="O11" s="58">
        <v>1</v>
      </c>
      <c r="P11" s="58">
        <v>21</v>
      </c>
      <c r="Q11" s="93">
        <v>1</v>
      </c>
      <c r="R11" s="93">
        <v>11</v>
      </c>
      <c r="S11" s="93">
        <v>5</v>
      </c>
      <c r="T11" s="58">
        <v>1</v>
      </c>
      <c r="U11" s="58">
        <v>18</v>
      </c>
      <c r="V11" s="93">
        <v>1</v>
      </c>
      <c r="W11" s="93">
        <v>11</v>
      </c>
      <c r="X11" s="93">
        <v>5</v>
      </c>
      <c r="Y11" s="58">
        <v>3</v>
      </c>
      <c r="Z11" s="58">
        <v>20</v>
      </c>
      <c r="AA11" s="93">
        <v>3</v>
      </c>
      <c r="AB11" s="93">
        <v>16</v>
      </c>
      <c r="AC11" s="93">
        <v>10</v>
      </c>
      <c r="AD11" s="58">
        <v>4</v>
      </c>
      <c r="AE11" s="58">
        <v>33</v>
      </c>
      <c r="AF11" s="93">
        <v>4</v>
      </c>
      <c r="AG11" s="93">
        <v>22</v>
      </c>
      <c r="AH11" s="93">
        <v>10</v>
      </c>
      <c r="AI11" s="58">
        <v>4</v>
      </c>
      <c r="AJ11" s="58">
        <v>40</v>
      </c>
      <c r="AK11" s="93">
        <v>4</v>
      </c>
      <c r="AL11" s="93">
        <v>21</v>
      </c>
      <c r="AM11" s="93">
        <v>10</v>
      </c>
      <c r="AN11" s="58">
        <v>4</v>
      </c>
      <c r="AO11" s="58">
        <v>39</v>
      </c>
      <c r="AP11" s="93">
        <v>4</v>
      </c>
      <c r="AQ11" s="93">
        <v>21</v>
      </c>
      <c r="AR11" s="93">
        <v>10</v>
      </c>
      <c r="AS11" s="58">
        <v>4</v>
      </c>
      <c r="AT11" s="58">
        <v>39</v>
      </c>
      <c r="AU11" s="93">
        <v>4</v>
      </c>
      <c r="AV11" s="93">
        <v>21</v>
      </c>
      <c r="AW11" s="93">
        <v>10</v>
      </c>
      <c r="AX11" s="58">
        <v>4</v>
      </c>
      <c r="AY11" s="58">
        <v>39</v>
      </c>
      <c r="AZ11" s="93">
        <v>4</v>
      </c>
      <c r="BA11" s="93">
        <v>21</v>
      </c>
      <c r="BB11" s="93">
        <v>9</v>
      </c>
      <c r="BC11" s="58">
        <v>4</v>
      </c>
      <c r="BD11" s="58">
        <v>38</v>
      </c>
      <c r="BE11" s="93">
        <v>4</v>
      </c>
      <c r="BF11" s="93">
        <v>21</v>
      </c>
      <c r="BG11" s="93">
        <v>10</v>
      </c>
      <c r="BH11" s="58">
        <v>4</v>
      </c>
      <c r="BI11" s="58">
        <f>SUM(BE11:BH11)</f>
        <v>39</v>
      </c>
    </row>
    <row r="12" spans="1:61">
      <c r="A12" s="57" t="s">
        <v>305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58"/>
      <c r="P12" s="58"/>
      <c r="Q12" s="93">
        <v>1</v>
      </c>
      <c r="R12" s="93"/>
      <c r="S12" s="93"/>
      <c r="T12" s="58"/>
      <c r="U12" s="58">
        <v>1</v>
      </c>
      <c r="V12" s="93">
        <v>1</v>
      </c>
      <c r="W12" s="93"/>
      <c r="X12" s="93"/>
      <c r="Y12" s="58"/>
      <c r="Z12" s="58">
        <v>1</v>
      </c>
      <c r="AA12" s="93">
        <v>1</v>
      </c>
      <c r="AB12" s="93"/>
      <c r="AC12" s="93"/>
      <c r="AD12" s="58"/>
      <c r="AE12" s="58">
        <v>1</v>
      </c>
      <c r="AF12" s="93">
        <v>1</v>
      </c>
      <c r="AG12" s="93"/>
      <c r="AH12" s="93"/>
      <c r="AI12" s="58"/>
      <c r="AJ12" s="58">
        <v>1</v>
      </c>
      <c r="AK12" s="93">
        <v>1</v>
      </c>
      <c r="AL12" s="93"/>
      <c r="AM12" s="93"/>
      <c r="AN12" s="58"/>
      <c r="AO12" s="58">
        <v>1</v>
      </c>
      <c r="AP12" s="93">
        <v>1</v>
      </c>
      <c r="AQ12" s="93"/>
      <c r="AR12" s="93"/>
      <c r="AS12" s="58"/>
      <c r="AT12" s="58">
        <v>1</v>
      </c>
      <c r="AU12" s="93">
        <v>1</v>
      </c>
      <c r="AV12" s="93"/>
      <c r="AW12" s="93"/>
      <c r="AX12" s="58"/>
      <c r="AY12" s="58">
        <v>1</v>
      </c>
      <c r="AZ12" s="93">
        <v>1</v>
      </c>
      <c r="BA12" s="93"/>
      <c r="BB12" s="93"/>
      <c r="BC12" s="58"/>
      <c r="BD12" s="58">
        <v>1</v>
      </c>
      <c r="BE12" s="93">
        <v>1</v>
      </c>
      <c r="BF12" s="93"/>
      <c r="BG12" s="93"/>
      <c r="BH12" s="58"/>
      <c r="BI12" s="58">
        <v>1</v>
      </c>
    </row>
    <row r="13" spans="1:61">
      <c r="A13" s="57" t="s">
        <v>200</v>
      </c>
      <c r="B13" s="93"/>
      <c r="C13" s="93">
        <v>2</v>
      </c>
      <c r="D13" s="93">
        <v>1</v>
      </c>
      <c r="E13" s="93"/>
      <c r="F13" s="93">
        <v>3</v>
      </c>
      <c r="G13" s="93"/>
      <c r="H13" s="93">
        <v>2</v>
      </c>
      <c r="I13" s="93">
        <v>1</v>
      </c>
      <c r="J13" s="93"/>
      <c r="K13" s="93">
        <v>3</v>
      </c>
      <c r="L13" s="93"/>
      <c r="M13" s="93"/>
      <c r="N13" s="93">
        <v>1</v>
      </c>
      <c r="O13" s="58"/>
      <c r="P13" s="58">
        <v>1</v>
      </c>
      <c r="Q13" s="93"/>
      <c r="R13" s="93"/>
      <c r="S13" s="93">
        <v>1</v>
      </c>
      <c r="T13" s="58"/>
      <c r="U13" s="58">
        <v>1</v>
      </c>
      <c r="V13" s="93"/>
      <c r="W13" s="93"/>
      <c r="X13" s="93">
        <v>1</v>
      </c>
      <c r="Y13" s="58"/>
      <c r="Z13" s="58">
        <v>1</v>
      </c>
      <c r="AA13" s="93"/>
      <c r="AB13" s="93"/>
      <c r="AC13" s="93">
        <v>1</v>
      </c>
      <c r="AD13" s="58"/>
      <c r="AE13" s="58">
        <v>1</v>
      </c>
      <c r="AF13" s="93"/>
      <c r="AG13" s="93"/>
      <c r="AH13" s="93">
        <v>1</v>
      </c>
      <c r="AI13" s="58"/>
      <c r="AJ13" s="58">
        <v>1</v>
      </c>
      <c r="AK13" s="93"/>
      <c r="AL13" s="93"/>
      <c r="AM13" s="93">
        <v>1</v>
      </c>
      <c r="AN13" s="58"/>
      <c r="AO13" s="58">
        <v>1</v>
      </c>
      <c r="AP13" s="93"/>
      <c r="AQ13" s="93"/>
      <c r="AR13" s="93">
        <v>1</v>
      </c>
      <c r="AS13" s="58"/>
      <c r="AT13" s="58">
        <v>1</v>
      </c>
      <c r="AU13" s="93"/>
      <c r="AV13" s="93"/>
      <c r="AW13" s="93">
        <v>1</v>
      </c>
      <c r="AX13" s="58"/>
      <c r="AY13" s="58">
        <v>1</v>
      </c>
      <c r="AZ13" s="93"/>
      <c r="BA13" s="93"/>
      <c r="BB13" s="93">
        <v>1</v>
      </c>
      <c r="BC13" s="58"/>
      <c r="BD13" s="58">
        <v>1</v>
      </c>
      <c r="BE13" s="93"/>
      <c r="BF13" s="93"/>
      <c r="BG13" s="93">
        <v>1</v>
      </c>
      <c r="BH13" s="58"/>
      <c r="BI13" s="58">
        <v>1</v>
      </c>
    </row>
    <row r="14" spans="1:61">
      <c r="A14" s="57" t="s">
        <v>201</v>
      </c>
      <c r="B14" s="93">
        <v>1</v>
      </c>
      <c r="C14" s="93"/>
      <c r="D14" s="93"/>
      <c r="E14" s="93"/>
      <c r="F14" s="93">
        <v>1</v>
      </c>
      <c r="G14" s="93">
        <v>1</v>
      </c>
      <c r="H14" s="93"/>
      <c r="I14" s="93"/>
      <c r="J14" s="93"/>
      <c r="K14" s="93">
        <v>1</v>
      </c>
      <c r="L14" s="93">
        <v>1</v>
      </c>
      <c r="M14" s="93"/>
      <c r="N14" s="93"/>
      <c r="O14" s="58"/>
      <c r="P14" s="58">
        <v>1</v>
      </c>
      <c r="Q14" s="93">
        <v>1</v>
      </c>
      <c r="R14" s="93"/>
      <c r="S14" s="93"/>
      <c r="T14" s="58"/>
      <c r="U14" s="58">
        <v>1</v>
      </c>
      <c r="V14" s="93">
        <v>1</v>
      </c>
      <c r="W14" s="93"/>
      <c r="X14" s="93"/>
      <c r="Y14" s="58"/>
      <c r="Z14" s="58">
        <v>1</v>
      </c>
      <c r="AA14" s="93">
        <v>1</v>
      </c>
      <c r="AB14" s="93"/>
      <c r="AC14" s="93"/>
      <c r="AD14" s="58"/>
      <c r="AE14" s="58">
        <v>1</v>
      </c>
      <c r="AF14" s="93">
        <v>2</v>
      </c>
      <c r="AG14" s="93"/>
      <c r="AH14" s="93"/>
      <c r="AI14" s="58"/>
      <c r="AJ14" s="58">
        <v>2</v>
      </c>
      <c r="AK14" s="93">
        <v>2</v>
      </c>
      <c r="AL14" s="93"/>
      <c r="AM14" s="93"/>
      <c r="AN14" s="58"/>
      <c r="AO14" s="58">
        <v>2</v>
      </c>
      <c r="AP14" s="93">
        <v>2</v>
      </c>
      <c r="AQ14" s="93"/>
      <c r="AR14" s="93"/>
      <c r="AS14" s="58"/>
      <c r="AT14" s="58">
        <v>2</v>
      </c>
      <c r="AU14" s="93">
        <v>2</v>
      </c>
      <c r="AV14" s="93"/>
      <c r="AW14" s="93"/>
      <c r="AX14" s="58"/>
      <c r="AY14" s="58">
        <v>2</v>
      </c>
      <c r="AZ14" s="93">
        <v>2</v>
      </c>
      <c r="BA14" s="93"/>
      <c r="BB14" s="93"/>
      <c r="BC14" s="58"/>
      <c r="BD14" s="58">
        <v>2</v>
      </c>
      <c r="BE14" s="93">
        <v>2</v>
      </c>
      <c r="BF14" s="93"/>
      <c r="BG14" s="93"/>
      <c r="BH14" s="58"/>
      <c r="BI14" s="58">
        <v>2</v>
      </c>
    </row>
    <row r="15" spans="1:61">
      <c r="A15" s="57" t="s">
        <v>202</v>
      </c>
      <c r="B15" s="93"/>
      <c r="C15" s="93"/>
      <c r="D15" s="93">
        <v>1</v>
      </c>
      <c r="E15" s="93"/>
      <c r="F15" s="93">
        <v>1</v>
      </c>
      <c r="G15" s="93"/>
      <c r="H15" s="93"/>
      <c r="I15" s="93"/>
      <c r="J15" s="93"/>
      <c r="K15" s="93"/>
      <c r="L15" s="93"/>
      <c r="M15" s="93"/>
      <c r="N15" s="93"/>
      <c r="O15" s="58"/>
      <c r="P15" s="58"/>
      <c r="Q15" s="93"/>
      <c r="R15" s="93"/>
      <c r="S15" s="93"/>
      <c r="T15" s="58"/>
      <c r="U15" s="58"/>
      <c r="V15" s="93"/>
      <c r="W15" s="93"/>
      <c r="X15" s="93"/>
      <c r="Y15" s="58"/>
      <c r="Z15" s="58"/>
      <c r="AA15" s="93"/>
      <c r="AB15" s="93"/>
      <c r="AC15" s="93"/>
      <c r="AD15" s="58"/>
      <c r="AE15" s="58"/>
      <c r="AF15" s="93"/>
      <c r="AG15" s="93"/>
      <c r="AH15" s="93"/>
      <c r="AI15" s="58"/>
      <c r="AJ15" s="58"/>
      <c r="AK15" s="93"/>
      <c r="AL15" s="93"/>
      <c r="AM15" s="93"/>
      <c r="AN15" s="58"/>
      <c r="AO15" s="58"/>
      <c r="AP15" s="93"/>
      <c r="AQ15" s="93"/>
      <c r="AR15" s="93"/>
      <c r="AS15" s="58"/>
      <c r="AT15" s="58"/>
      <c r="AU15" s="93"/>
      <c r="AV15" s="93"/>
      <c r="AW15" s="93"/>
      <c r="AX15" s="58"/>
      <c r="AY15" s="58"/>
      <c r="AZ15" s="93"/>
      <c r="BA15" s="93"/>
      <c r="BB15" s="93"/>
      <c r="BC15" s="58"/>
      <c r="BD15" s="58"/>
      <c r="BE15" s="93"/>
      <c r="BF15" s="93"/>
      <c r="BG15" s="93"/>
      <c r="BH15" s="58"/>
      <c r="BI15" s="58"/>
    </row>
    <row r="16" spans="1:61">
      <c r="A16" s="59" t="s">
        <v>193</v>
      </c>
      <c r="B16" s="60">
        <f t="shared" ref="B16:Y16" si="0">SUM(B6:B15)</f>
        <v>9</v>
      </c>
      <c r="C16" s="60">
        <f t="shared" si="0"/>
        <v>19</v>
      </c>
      <c r="D16" s="60">
        <f t="shared" si="0"/>
        <v>13</v>
      </c>
      <c r="E16" s="60">
        <f t="shared" si="0"/>
        <v>1</v>
      </c>
      <c r="F16" s="60">
        <f t="shared" si="0"/>
        <v>42</v>
      </c>
      <c r="G16" s="60">
        <f t="shared" si="0"/>
        <v>6</v>
      </c>
      <c r="H16" s="60">
        <f t="shared" si="0"/>
        <v>19</v>
      </c>
      <c r="I16" s="60">
        <f t="shared" si="0"/>
        <v>12</v>
      </c>
      <c r="J16" s="60">
        <f t="shared" si="0"/>
        <v>1</v>
      </c>
      <c r="K16" s="60">
        <f t="shared" si="0"/>
        <v>39</v>
      </c>
      <c r="L16" s="60">
        <f t="shared" si="0"/>
        <v>6</v>
      </c>
      <c r="M16" s="60">
        <f t="shared" si="0"/>
        <v>19</v>
      </c>
      <c r="N16" s="60">
        <f t="shared" si="0"/>
        <v>13</v>
      </c>
      <c r="O16" s="60">
        <f t="shared" si="0"/>
        <v>1</v>
      </c>
      <c r="P16" s="60">
        <f t="shared" si="0"/>
        <v>39</v>
      </c>
      <c r="Q16" s="60">
        <f t="shared" si="0"/>
        <v>11</v>
      </c>
      <c r="R16" s="60">
        <f t="shared" si="0"/>
        <v>19</v>
      </c>
      <c r="S16" s="60">
        <f t="shared" si="0"/>
        <v>10</v>
      </c>
      <c r="T16" s="60">
        <f t="shared" si="0"/>
        <v>1</v>
      </c>
      <c r="U16" s="60">
        <f t="shared" si="0"/>
        <v>41</v>
      </c>
      <c r="V16" s="60">
        <f t="shared" si="0"/>
        <v>11</v>
      </c>
      <c r="W16" s="60">
        <f t="shared" si="0"/>
        <v>19</v>
      </c>
      <c r="X16" s="60">
        <f t="shared" si="0"/>
        <v>10</v>
      </c>
      <c r="Y16" s="60">
        <f t="shared" si="0"/>
        <v>3</v>
      </c>
      <c r="Z16" s="60">
        <f>SUM(Z6:Z14)</f>
        <v>43</v>
      </c>
      <c r="AA16" s="60">
        <f t="shared" ref="AA16:AD16" si="1">SUM(AA6:AA15)</f>
        <v>14</v>
      </c>
      <c r="AB16" s="60">
        <f t="shared" si="1"/>
        <v>24</v>
      </c>
      <c r="AC16" s="60">
        <f t="shared" si="1"/>
        <v>15</v>
      </c>
      <c r="AD16" s="60">
        <f t="shared" si="1"/>
        <v>6</v>
      </c>
      <c r="AE16" s="60">
        <f t="shared" ref="AE16" si="2">SUM(AE6:AE14)</f>
        <v>59</v>
      </c>
      <c r="AF16" s="60">
        <f t="shared" ref="AF16:AI16" si="3">SUM(AF6:AF15)</f>
        <v>16</v>
      </c>
      <c r="AG16" s="60">
        <f t="shared" si="3"/>
        <v>30</v>
      </c>
      <c r="AH16" s="60">
        <f t="shared" si="3"/>
        <v>15</v>
      </c>
      <c r="AI16" s="60">
        <f t="shared" si="3"/>
        <v>6</v>
      </c>
      <c r="AJ16" s="60">
        <f t="shared" ref="AJ16" si="4">SUM(AJ6:AJ14)</f>
        <v>67</v>
      </c>
      <c r="AK16" s="60">
        <f t="shared" ref="AK16:AN16" si="5">SUM(AK6:AK15)</f>
        <v>16</v>
      </c>
      <c r="AL16" s="60">
        <f t="shared" si="5"/>
        <v>30</v>
      </c>
      <c r="AM16" s="60">
        <f t="shared" si="5"/>
        <v>16</v>
      </c>
      <c r="AN16" s="60">
        <f t="shared" si="5"/>
        <v>6</v>
      </c>
      <c r="AO16" s="60">
        <f t="shared" ref="AO16" si="6">SUM(AO6:AO14)</f>
        <v>68</v>
      </c>
      <c r="AP16" s="60">
        <f t="shared" ref="AP16:AS16" si="7">SUM(AP6:AP15)</f>
        <v>16</v>
      </c>
      <c r="AQ16" s="60">
        <f t="shared" si="7"/>
        <v>30</v>
      </c>
      <c r="AR16" s="60">
        <f t="shared" si="7"/>
        <v>16</v>
      </c>
      <c r="AS16" s="60">
        <f t="shared" si="7"/>
        <v>6</v>
      </c>
      <c r="AT16" s="60">
        <f t="shared" ref="AT16" si="8">SUM(AT6:AT14)</f>
        <v>68</v>
      </c>
      <c r="AU16" s="60">
        <f t="shared" ref="AU16:AX16" si="9">SUM(AU6:AU15)</f>
        <v>16</v>
      </c>
      <c r="AV16" s="60">
        <f t="shared" si="9"/>
        <v>30</v>
      </c>
      <c r="AW16" s="60">
        <f t="shared" si="9"/>
        <v>16</v>
      </c>
      <c r="AX16" s="60">
        <f t="shared" si="9"/>
        <v>6</v>
      </c>
      <c r="AY16" s="60">
        <f t="shared" ref="AY16" si="10">SUM(AY6:AY14)</f>
        <v>68</v>
      </c>
      <c r="AZ16" s="60">
        <f t="shared" ref="AZ16:BC16" si="11">SUM(AZ6:AZ15)</f>
        <v>16</v>
      </c>
      <c r="BA16" s="60">
        <f t="shared" si="11"/>
        <v>30</v>
      </c>
      <c r="BB16" s="60">
        <f t="shared" si="11"/>
        <v>15</v>
      </c>
      <c r="BC16" s="60">
        <f t="shared" si="11"/>
        <v>6</v>
      </c>
      <c r="BD16" s="60">
        <f t="shared" ref="BD16" si="12">SUM(BD6:BD14)</f>
        <v>67</v>
      </c>
      <c r="BE16" s="60">
        <f t="shared" ref="BE16:BH16" si="13">SUM(BE6:BE15)</f>
        <v>16</v>
      </c>
      <c r="BF16" s="60">
        <f t="shared" si="13"/>
        <v>30</v>
      </c>
      <c r="BG16" s="60">
        <f t="shared" si="13"/>
        <v>16</v>
      </c>
      <c r="BH16" s="60">
        <f t="shared" si="13"/>
        <v>6</v>
      </c>
      <c r="BI16" s="60">
        <f t="shared" ref="BI16" si="14">SUM(BI6:BI14)</f>
        <v>68</v>
      </c>
    </row>
  </sheetData>
  <sheetProtection algorithmName="SHA-512" hashValue="dLyim/AizDBsHD2HeSSwT+SpeWZOJwsz4JF4BtujOyf02u99z9DBzQkMkoUSuU2WUqf0kz/joPbUjtr4oRQB6Q==" saltValue="4ACPz0UB1u1spQevKAhkLQ==" spinCount="100000" sheet="1" objects="1" scenarios="1"/>
  <mergeCells count="13">
    <mergeCell ref="BE4:BI4"/>
    <mergeCell ref="AZ4:BD4"/>
    <mergeCell ref="A2:AE2"/>
    <mergeCell ref="V4:Z4"/>
    <mergeCell ref="B4:F4"/>
    <mergeCell ref="G4:K4"/>
    <mergeCell ref="L4:P4"/>
    <mergeCell ref="Q4:U4"/>
    <mergeCell ref="AU4:AY4"/>
    <mergeCell ref="AP4:AT4"/>
    <mergeCell ref="AK4:AO4"/>
    <mergeCell ref="AF4:AJ4"/>
    <mergeCell ref="AA4:AE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workbookViewId="0">
      <selection activeCell="P18" sqref="P18"/>
    </sheetView>
  </sheetViews>
  <sheetFormatPr defaultRowHeight="15"/>
  <cols>
    <col min="1" max="1" width="33.7109375" customWidth="1"/>
  </cols>
  <sheetData>
    <row r="2" spans="1:13" ht="21" customHeight="1">
      <c r="A2" s="272" t="s">
        <v>203</v>
      </c>
      <c r="B2" s="272"/>
      <c r="C2" s="272"/>
      <c r="D2" s="272"/>
      <c r="E2" s="272"/>
      <c r="F2" s="272"/>
    </row>
    <row r="4" spans="1:13" ht="15.75" customHeight="1">
      <c r="A4" s="61" t="s">
        <v>204</v>
      </c>
      <c r="B4" s="62" t="s">
        <v>185</v>
      </c>
      <c r="C4" s="62" t="s">
        <v>219</v>
      </c>
      <c r="D4" s="62" t="s">
        <v>269</v>
      </c>
      <c r="E4" s="62" t="s">
        <v>303</v>
      </c>
      <c r="F4" s="62" t="s">
        <v>325</v>
      </c>
      <c r="G4" s="62" t="s">
        <v>381</v>
      </c>
      <c r="H4" s="62" t="s">
        <v>407</v>
      </c>
      <c r="I4" s="62" t="s">
        <v>426</v>
      </c>
      <c r="J4" s="62" t="s">
        <v>431</v>
      </c>
      <c r="K4" s="62" t="s">
        <v>436</v>
      </c>
      <c r="L4" s="62" t="s">
        <v>438</v>
      </c>
      <c r="M4" s="62" t="s">
        <v>450</v>
      </c>
    </row>
    <row r="5" spans="1:13" ht="15.75" customHeight="1">
      <c r="A5" s="63" t="s">
        <v>205</v>
      </c>
      <c r="B5" s="64">
        <v>0</v>
      </c>
      <c r="C5" s="64">
        <v>0</v>
      </c>
      <c r="D5" s="64">
        <v>0</v>
      </c>
      <c r="E5" s="64">
        <v>0</v>
      </c>
      <c r="F5" s="64">
        <v>0</v>
      </c>
      <c r="G5" s="64">
        <v>0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4">
        <v>0</v>
      </c>
    </row>
    <row r="6" spans="1:13" ht="15.75" customHeight="1">
      <c r="A6" s="63" t="s">
        <v>206</v>
      </c>
      <c r="B6" s="64">
        <v>5</v>
      </c>
      <c r="C6" s="64">
        <v>4</v>
      </c>
      <c r="D6" s="64">
        <v>2</v>
      </c>
      <c r="E6" s="64">
        <v>2</v>
      </c>
      <c r="F6" s="64">
        <v>2</v>
      </c>
      <c r="G6" s="64">
        <v>2</v>
      </c>
      <c r="H6" s="64">
        <v>3</v>
      </c>
      <c r="I6" s="64">
        <v>3</v>
      </c>
      <c r="J6" s="64">
        <v>3</v>
      </c>
      <c r="K6" s="64">
        <v>3</v>
      </c>
      <c r="L6" s="64">
        <v>3</v>
      </c>
      <c r="M6" s="64">
        <v>3</v>
      </c>
    </row>
    <row r="7" spans="1:13" ht="15.75" customHeight="1">
      <c r="A7" s="63" t="s">
        <v>207</v>
      </c>
      <c r="B7" s="64">
        <v>21</v>
      </c>
      <c r="C7" s="64">
        <v>20</v>
      </c>
      <c r="D7" s="64">
        <v>23</v>
      </c>
      <c r="E7" s="64">
        <v>23</v>
      </c>
      <c r="F7" s="64">
        <v>22</v>
      </c>
      <c r="G7" s="64">
        <v>28</v>
      </c>
      <c r="H7" s="64">
        <v>32</v>
      </c>
      <c r="I7" s="64">
        <v>32</v>
      </c>
      <c r="J7" s="64">
        <v>32</v>
      </c>
      <c r="K7" s="64">
        <v>29</v>
      </c>
      <c r="L7" s="64">
        <v>27</v>
      </c>
      <c r="M7" s="64">
        <v>27</v>
      </c>
    </row>
    <row r="8" spans="1:13" ht="15.75" customHeight="1">
      <c r="A8" s="63" t="s">
        <v>208</v>
      </c>
      <c r="B8" s="64">
        <v>15</v>
      </c>
      <c r="C8" s="64">
        <v>13</v>
      </c>
      <c r="D8" s="64">
        <v>9</v>
      </c>
      <c r="E8" s="64">
        <v>11</v>
      </c>
      <c r="F8" s="64">
        <v>13</v>
      </c>
      <c r="G8" s="64">
        <v>19</v>
      </c>
      <c r="H8" s="64">
        <v>22</v>
      </c>
      <c r="I8" s="64">
        <v>23</v>
      </c>
      <c r="J8" s="64">
        <v>23</v>
      </c>
      <c r="K8" s="64">
        <v>25</v>
      </c>
      <c r="L8" s="64">
        <v>26</v>
      </c>
      <c r="M8" s="64">
        <v>27</v>
      </c>
    </row>
    <row r="9" spans="1:13" ht="15.75" customHeight="1">
      <c r="A9" s="63" t="s">
        <v>209</v>
      </c>
      <c r="B9" s="64">
        <v>1</v>
      </c>
      <c r="C9" s="64">
        <v>1</v>
      </c>
      <c r="D9" s="64">
        <v>3</v>
      </c>
      <c r="E9" s="64">
        <v>3</v>
      </c>
      <c r="F9" s="64">
        <v>4</v>
      </c>
      <c r="G9" s="64">
        <v>8</v>
      </c>
      <c r="H9" s="64">
        <v>8</v>
      </c>
      <c r="I9" s="64">
        <v>8</v>
      </c>
      <c r="J9" s="64">
        <v>8</v>
      </c>
      <c r="K9" s="64">
        <v>9</v>
      </c>
      <c r="L9" s="64">
        <v>9</v>
      </c>
      <c r="M9" s="64">
        <v>9</v>
      </c>
    </row>
    <row r="10" spans="1:13" ht="15.75" customHeight="1">
      <c r="A10" s="63" t="s">
        <v>272</v>
      </c>
      <c r="B10" s="64">
        <v>0</v>
      </c>
      <c r="C10" s="64">
        <v>0</v>
      </c>
      <c r="D10" s="64">
        <v>2</v>
      </c>
      <c r="E10" s="64">
        <v>2</v>
      </c>
      <c r="F10" s="64">
        <v>2</v>
      </c>
      <c r="G10" s="64">
        <v>2</v>
      </c>
      <c r="H10" s="64">
        <v>2</v>
      </c>
      <c r="I10" s="64">
        <v>2</v>
      </c>
      <c r="J10" s="64">
        <v>2</v>
      </c>
      <c r="K10" s="64">
        <v>2</v>
      </c>
      <c r="L10" s="64">
        <v>2</v>
      </c>
      <c r="M10" s="64">
        <v>2</v>
      </c>
    </row>
    <row r="11" spans="1:13" ht="15.75" customHeight="1">
      <c r="A11" s="63" t="s">
        <v>308</v>
      </c>
      <c r="B11" s="65">
        <f>SUM(B5:B10)</f>
        <v>42</v>
      </c>
      <c r="C11" s="65">
        <v>39</v>
      </c>
      <c r="D11" s="65">
        <f>SUM(D5:D10)</f>
        <v>39</v>
      </c>
      <c r="E11" s="65">
        <f t="shared" ref="E11:L11" si="0">SUM(E5:E10)</f>
        <v>41</v>
      </c>
      <c r="F11" s="65">
        <f t="shared" si="0"/>
        <v>43</v>
      </c>
      <c r="G11" s="65">
        <f t="shared" si="0"/>
        <v>59</v>
      </c>
      <c r="H11" s="65">
        <f t="shared" si="0"/>
        <v>67</v>
      </c>
      <c r="I11" s="65">
        <f t="shared" si="0"/>
        <v>68</v>
      </c>
      <c r="J11" s="65">
        <f t="shared" si="0"/>
        <v>68</v>
      </c>
      <c r="K11" s="65">
        <f t="shared" si="0"/>
        <v>68</v>
      </c>
      <c r="L11" s="65">
        <f t="shared" si="0"/>
        <v>67</v>
      </c>
      <c r="M11" s="65">
        <f t="shared" ref="M11" si="1">SUM(M5:M10)</f>
        <v>68</v>
      </c>
    </row>
    <row r="12" spans="1:13" ht="15" customHeight="1">
      <c r="A12" s="66" t="s">
        <v>273</v>
      </c>
    </row>
    <row r="13" spans="1:13">
      <c r="G13" s="94"/>
      <c r="H13" s="94"/>
    </row>
    <row r="14" spans="1:13">
      <c r="G14" s="94"/>
      <c r="H14" s="94"/>
    </row>
    <row r="15" spans="1:13">
      <c r="G15" s="94"/>
      <c r="H15" s="94"/>
    </row>
    <row r="16" spans="1:13">
      <c r="G16" s="94"/>
      <c r="H16" s="94"/>
    </row>
    <row r="17" spans="7:8">
      <c r="G17" s="94"/>
      <c r="H17" s="94"/>
    </row>
    <row r="18" spans="7:8">
      <c r="G18" s="95"/>
      <c r="H18" s="94"/>
    </row>
    <row r="19" spans="7:8">
      <c r="G19" s="95"/>
      <c r="H19" s="96"/>
    </row>
  </sheetData>
  <mergeCells count="1">
    <mergeCell ref="A2:F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1" workbookViewId="0">
      <selection activeCell="D35" sqref="D35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4.42578125" bestFit="1" customWidth="1"/>
    <col min="6" max="6" width="42.42578125" customWidth="1"/>
    <col min="7" max="7" width="22.42578125" style="20" bestFit="1" customWidth="1"/>
    <col min="8" max="8" width="18.7109375" style="20" bestFit="1" customWidth="1"/>
    <col min="9" max="9" width="21.28515625" style="20" customWidth="1"/>
    <col min="10" max="10" width="15.28515625" bestFit="1" customWidth="1"/>
  </cols>
  <sheetData>
    <row r="1" spans="1:10" ht="42" customHeight="1">
      <c r="A1" s="201" t="s">
        <v>275</v>
      </c>
      <c r="B1" s="201"/>
      <c r="C1" s="201"/>
      <c r="D1" s="201"/>
      <c r="E1" s="201"/>
      <c r="F1" s="201"/>
      <c r="G1" s="201"/>
      <c r="H1" s="201"/>
      <c r="I1" s="201"/>
    </row>
    <row r="2" spans="1:10" ht="42" customHeight="1" thickBot="1">
      <c r="A2" s="202" t="s">
        <v>1</v>
      </c>
      <c r="B2" s="201"/>
      <c r="C2" s="201"/>
      <c r="D2" s="201"/>
      <c r="E2" s="201"/>
      <c r="F2" s="201"/>
      <c r="G2" s="201"/>
      <c r="H2" s="201"/>
      <c r="I2" s="201"/>
    </row>
    <row r="3" spans="1:10" ht="28.5" customHeight="1" thickBot="1">
      <c r="A3" s="85" t="s">
        <v>2</v>
      </c>
      <c r="B3" s="85" t="s">
        <v>3</v>
      </c>
      <c r="C3" s="86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4" t="s">
        <v>10</v>
      </c>
      <c r="J3" s="5" t="s">
        <v>11</v>
      </c>
    </row>
    <row r="4" spans="1:10" ht="28.5" customHeight="1">
      <c r="A4" s="88" t="s">
        <v>229</v>
      </c>
      <c r="B4" s="89" t="s">
        <v>230</v>
      </c>
      <c r="C4" s="89">
        <v>149</v>
      </c>
      <c r="D4" s="88" t="s">
        <v>43</v>
      </c>
      <c r="E4" s="88" t="s">
        <v>44</v>
      </c>
      <c r="F4" s="88" t="s">
        <v>28</v>
      </c>
      <c r="G4" s="89" t="s">
        <v>17</v>
      </c>
      <c r="H4" s="89" t="s">
        <v>18</v>
      </c>
      <c r="I4" s="97">
        <v>45006</v>
      </c>
      <c r="J4" s="5"/>
    </row>
    <row r="5" spans="1:10" ht="27.75" customHeight="1">
      <c r="A5" s="6" t="s">
        <v>276</v>
      </c>
      <c r="B5" s="6" t="s">
        <v>277</v>
      </c>
      <c r="C5" s="82">
        <v>159</v>
      </c>
      <c r="D5" s="6" t="s">
        <v>233</v>
      </c>
      <c r="E5" s="6" t="s">
        <v>131</v>
      </c>
      <c r="F5" s="8" t="s">
        <v>278</v>
      </c>
      <c r="G5" s="9" t="s">
        <v>17</v>
      </c>
      <c r="H5" s="9" t="s">
        <v>18</v>
      </c>
      <c r="I5" s="10">
        <v>45027</v>
      </c>
      <c r="J5" s="17"/>
    </row>
    <row r="6" spans="1:10" ht="27" customHeight="1">
      <c r="A6" s="12" t="s">
        <v>24</v>
      </c>
      <c r="B6" s="12" t="s">
        <v>25</v>
      </c>
      <c r="C6" s="13">
        <v>102</v>
      </c>
      <c r="D6" s="12" t="s">
        <v>26</v>
      </c>
      <c r="E6" s="12" t="s">
        <v>27</v>
      </c>
      <c r="F6" s="14" t="s">
        <v>28</v>
      </c>
      <c r="G6" s="15" t="s">
        <v>17</v>
      </c>
      <c r="H6" s="15" t="s">
        <v>18</v>
      </c>
      <c r="I6" s="16">
        <v>43844</v>
      </c>
      <c r="J6" s="11"/>
    </row>
    <row r="7" spans="1:10" ht="27" customHeight="1">
      <c r="A7" s="12" t="s">
        <v>29</v>
      </c>
      <c r="B7" s="12" t="s">
        <v>30</v>
      </c>
      <c r="C7" s="13">
        <v>91</v>
      </c>
      <c r="D7" s="12" t="s">
        <v>21</v>
      </c>
      <c r="E7" s="12" t="s">
        <v>31</v>
      </c>
      <c r="F7" s="14" t="s">
        <v>32</v>
      </c>
      <c r="G7" s="15" t="s">
        <v>17</v>
      </c>
      <c r="H7" s="15" t="s">
        <v>18</v>
      </c>
      <c r="I7" s="16">
        <v>43678</v>
      </c>
      <c r="J7" s="11"/>
    </row>
    <row r="8" spans="1:10" ht="27" customHeight="1">
      <c r="A8" s="12" t="s">
        <v>33</v>
      </c>
      <c r="B8" s="12" t="s">
        <v>34</v>
      </c>
      <c r="C8" s="13">
        <v>33</v>
      </c>
      <c r="D8" s="12" t="s">
        <v>21</v>
      </c>
      <c r="E8" s="12" t="s">
        <v>22</v>
      </c>
      <c r="F8" s="14" t="s">
        <v>35</v>
      </c>
      <c r="G8" s="15" t="s">
        <v>17</v>
      </c>
      <c r="H8" s="15" t="s">
        <v>18</v>
      </c>
      <c r="I8" s="16">
        <v>42809</v>
      </c>
      <c r="J8" s="11"/>
    </row>
    <row r="9" spans="1:10" ht="27" customHeight="1">
      <c r="A9" s="12" t="s">
        <v>36</v>
      </c>
      <c r="B9" s="12" t="s">
        <v>37</v>
      </c>
      <c r="C9" s="13">
        <v>83</v>
      </c>
      <c r="D9" s="12" t="s">
        <v>38</v>
      </c>
      <c r="E9" s="12" t="s">
        <v>39</v>
      </c>
      <c r="F9" s="14" t="s">
        <v>40</v>
      </c>
      <c r="G9" s="15" t="s">
        <v>17</v>
      </c>
      <c r="H9" s="15" t="s">
        <v>18</v>
      </c>
      <c r="I9" s="16">
        <v>43775</v>
      </c>
      <c r="J9" s="11"/>
    </row>
    <row r="10" spans="1:10" ht="27" customHeight="1">
      <c r="A10" s="12" t="s">
        <v>279</v>
      </c>
      <c r="B10" s="12" t="s">
        <v>280</v>
      </c>
      <c r="C10" s="13">
        <v>162</v>
      </c>
      <c r="D10" s="12" t="s">
        <v>124</v>
      </c>
      <c r="E10" s="12" t="s">
        <v>124</v>
      </c>
      <c r="F10" s="14" t="s">
        <v>40</v>
      </c>
      <c r="G10" s="15" t="s">
        <v>17</v>
      </c>
      <c r="H10" s="15" t="s">
        <v>18</v>
      </c>
      <c r="I10" s="16">
        <v>45034</v>
      </c>
      <c r="J10" s="17"/>
    </row>
    <row r="11" spans="1:10" ht="27" customHeight="1">
      <c r="A11" s="12" t="s">
        <v>45</v>
      </c>
      <c r="B11" s="12" t="s">
        <v>46</v>
      </c>
      <c r="C11" s="13">
        <v>28</v>
      </c>
      <c r="D11" s="12" t="s">
        <v>21</v>
      </c>
      <c r="E11" s="12" t="s">
        <v>47</v>
      </c>
      <c r="F11" s="14" t="s">
        <v>48</v>
      </c>
      <c r="G11" s="15" t="s">
        <v>17</v>
      </c>
      <c r="H11" s="15" t="s">
        <v>18</v>
      </c>
      <c r="I11" s="16">
        <v>42759</v>
      </c>
      <c r="J11" s="11"/>
    </row>
    <row r="12" spans="1:10" ht="27" customHeight="1">
      <c r="A12" s="12" t="s">
        <v>49</v>
      </c>
      <c r="B12" s="12" t="s">
        <v>50</v>
      </c>
      <c r="C12" s="13">
        <v>134</v>
      </c>
      <c r="D12" s="12" t="s">
        <v>281</v>
      </c>
      <c r="E12" s="12" t="s">
        <v>52</v>
      </c>
      <c r="F12" s="14" t="s">
        <v>53</v>
      </c>
      <c r="G12" s="15" t="s">
        <v>17</v>
      </c>
      <c r="H12" s="15" t="s">
        <v>18</v>
      </c>
      <c r="I12" s="16">
        <v>44567</v>
      </c>
      <c r="J12" s="11"/>
    </row>
    <row r="13" spans="1:10" ht="27" customHeight="1">
      <c r="A13" s="12" t="s">
        <v>282</v>
      </c>
      <c r="B13" s="12" t="s">
        <v>283</v>
      </c>
      <c r="C13" s="13">
        <v>161</v>
      </c>
      <c r="D13" s="12" t="s">
        <v>71</v>
      </c>
      <c r="E13" s="12" t="s">
        <v>108</v>
      </c>
      <c r="F13" s="14" t="s">
        <v>53</v>
      </c>
      <c r="G13" s="15" t="s">
        <v>17</v>
      </c>
      <c r="H13" s="15" t="s">
        <v>18</v>
      </c>
      <c r="I13" s="16">
        <v>45033</v>
      </c>
      <c r="J13" s="17"/>
    </row>
    <row r="14" spans="1:10" ht="27" customHeight="1">
      <c r="A14" s="12" t="s">
        <v>284</v>
      </c>
      <c r="B14" s="12" t="s">
        <v>285</v>
      </c>
      <c r="C14" s="13">
        <v>164</v>
      </c>
      <c r="D14" s="12" t="s">
        <v>286</v>
      </c>
      <c r="E14" s="12" t="s">
        <v>287</v>
      </c>
      <c r="F14" s="14" t="s">
        <v>40</v>
      </c>
      <c r="G14" s="15" t="s">
        <v>17</v>
      </c>
      <c r="H14" s="15" t="s">
        <v>18</v>
      </c>
      <c r="I14" s="16">
        <v>45034</v>
      </c>
      <c r="J14" s="17"/>
    </row>
    <row r="15" spans="1:10" ht="27" customHeight="1">
      <c r="A15" s="12" t="s">
        <v>54</v>
      </c>
      <c r="B15" s="12" t="s">
        <v>55</v>
      </c>
      <c r="C15" s="13">
        <v>87</v>
      </c>
      <c r="D15" s="12" t="s">
        <v>21</v>
      </c>
      <c r="E15" s="12" t="s">
        <v>56</v>
      </c>
      <c r="F15" s="14" t="s">
        <v>57</v>
      </c>
      <c r="G15" s="15" t="s">
        <v>17</v>
      </c>
      <c r="H15" s="15" t="s">
        <v>18</v>
      </c>
      <c r="I15" s="16">
        <v>43684</v>
      </c>
      <c r="J15" s="11"/>
    </row>
    <row r="16" spans="1:10" ht="27" customHeight="1">
      <c r="A16" s="12" t="s">
        <v>58</v>
      </c>
      <c r="B16" s="12" t="s">
        <v>59</v>
      </c>
      <c r="C16" s="13">
        <v>110</v>
      </c>
      <c r="D16" s="12" t="s">
        <v>288</v>
      </c>
      <c r="E16" s="12" t="s">
        <v>52</v>
      </c>
      <c r="F16" s="14" t="s">
        <v>53</v>
      </c>
      <c r="G16" s="15" t="s">
        <v>17</v>
      </c>
      <c r="H16" s="15" t="s">
        <v>18</v>
      </c>
      <c r="I16" s="16">
        <v>43926</v>
      </c>
      <c r="J16" s="11"/>
    </row>
    <row r="17" spans="1:10" ht="27" customHeight="1">
      <c r="A17" s="12" t="s">
        <v>64</v>
      </c>
      <c r="B17" s="12" t="s">
        <v>65</v>
      </c>
      <c r="C17" s="13">
        <v>107</v>
      </c>
      <c r="D17" s="12" t="s">
        <v>51</v>
      </c>
      <c r="E17" s="12" t="s">
        <v>66</v>
      </c>
      <c r="F17" s="14" t="s">
        <v>40</v>
      </c>
      <c r="G17" s="15" t="s">
        <v>17</v>
      </c>
      <c r="H17" s="15" t="s">
        <v>18</v>
      </c>
      <c r="I17" s="16">
        <v>43986</v>
      </c>
      <c r="J17" s="17">
        <v>45021</v>
      </c>
    </row>
    <row r="18" spans="1:10" ht="26.25" customHeight="1">
      <c r="A18" s="12" t="s">
        <v>67</v>
      </c>
      <c r="B18" s="12" t="s">
        <v>68</v>
      </c>
      <c r="C18" s="13">
        <v>76</v>
      </c>
      <c r="D18" s="12" t="s">
        <v>26</v>
      </c>
      <c r="E18" s="12" t="s">
        <v>22</v>
      </c>
      <c r="F18" s="14" t="s">
        <v>35</v>
      </c>
      <c r="G18" s="15" t="s">
        <v>17</v>
      </c>
      <c r="H18" s="15" t="s">
        <v>18</v>
      </c>
      <c r="I18" s="16">
        <v>43803</v>
      </c>
      <c r="J18" s="17">
        <v>45019</v>
      </c>
    </row>
    <row r="19" spans="1:10" ht="26.25" customHeight="1">
      <c r="A19" s="12" t="s">
        <v>231</v>
      </c>
      <c r="B19" s="12" t="s">
        <v>232</v>
      </c>
      <c r="C19" s="13">
        <v>153</v>
      </c>
      <c r="D19" s="12" t="s">
        <v>233</v>
      </c>
      <c r="E19" s="12" t="s">
        <v>234</v>
      </c>
      <c r="F19" s="14" t="s">
        <v>117</v>
      </c>
      <c r="G19" s="15" t="s">
        <v>17</v>
      </c>
      <c r="H19" s="15" t="s">
        <v>18</v>
      </c>
      <c r="I19" s="16">
        <v>45007</v>
      </c>
      <c r="J19" s="11"/>
    </row>
    <row r="20" spans="1:10" ht="26.25" customHeight="1">
      <c r="A20" s="12" t="s">
        <v>235</v>
      </c>
      <c r="B20" s="12" t="s">
        <v>236</v>
      </c>
      <c r="C20" s="13">
        <v>150</v>
      </c>
      <c r="D20" s="12" t="s">
        <v>233</v>
      </c>
      <c r="E20" s="12" t="s">
        <v>234</v>
      </c>
      <c r="F20" s="14" t="s">
        <v>117</v>
      </c>
      <c r="G20" s="15" t="s">
        <v>17</v>
      </c>
      <c r="H20" s="15" t="s">
        <v>237</v>
      </c>
      <c r="I20" s="16">
        <v>45007</v>
      </c>
      <c r="J20" s="11"/>
    </row>
    <row r="21" spans="1:10" ht="27" customHeight="1">
      <c r="A21" s="12" t="s">
        <v>69</v>
      </c>
      <c r="B21" s="12" t="s">
        <v>70</v>
      </c>
      <c r="C21" s="13">
        <v>101</v>
      </c>
      <c r="D21" s="12" t="s">
        <v>71</v>
      </c>
      <c r="E21" s="12" t="s">
        <v>72</v>
      </c>
      <c r="F21" s="14" t="s">
        <v>73</v>
      </c>
      <c r="G21" s="15" t="s">
        <v>17</v>
      </c>
      <c r="H21" s="15" t="s">
        <v>18</v>
      </c>
      <c r="I21" s="16">
        <v>43843</v>
      </c>
      <c r="J21" s="11"/>
    </row>
    <row r="22" spans="1:10" ht="27" customHeight="1">
      <c r="A22" s="12" t="s">
        <v>238</v>
      </c>
      <c r="B22" s="12" t="s">
        <v>239</v>
      </c>
      <c r="C22" s="13">
        <v>152</v>
      </c>
      <c r="D22" s="12" t="s">
        <v>71</v>
      </c>
      <c r="E22" s="12" t="s">
        <v>121</v>
      </c>
      <c r="F22" s="14" t="s">
        <v>23</v>
      </c>
      <c r="G22" s="15" t="s">
        <v>17</v>
      </c>
      <c r="H22" s="15" t="s">
        <v>237</v>
      </c>
      <c r="I22" s="16">
        <v>45007</v>
      </c>
      <c r="J22" s="11"/>
    </row>
    <row r="23" spans="1:10" ht="27" customHeight="1">
      <c r="A23" s="12" t="s">
        <v>240</v>
      </c>
      <c r="B23" s="12" t="s">
        <v>241</v>
      </c>
      <c r="C23" s="13">
        <v>154</v>
      </c>
      <c r="D23" s="12" t="s">
        <v>242</v>
      </c>
      <c r="E23" s="12" t="s">
        <v>243</v>
      </c>
      <c r="F23" s="14" t="s">
        <v>32</v>
      </c>
      <c r="G23" s="15" t="s">
        <v>17</v>
      </c>
      <c r="H23" s="15" t="s">
        <v>18</v>
      </c>
      <c r="I23" s="16">
        <v>45013</v>
      </c>
      <c r="J23" s="11"/>
    </row>
    <row r="24" spans="1:10" ht="27" customHeight="1">
      <c r="A24" s="12" t="s">
        <v>289</v>
      </c>
      <c r="B24" s="12" t="s">
        <v>290</v>
      </c>
      <c r="C24" s="13">
        <v>165</v>
      </c>
      <c r="D24" s="12" t="s">
        <v>43</v>
      </c>
      <c r="E24" s="12" t="s">
        <v>243</v>
      </c>
      <c r="F24" s="14" t="s">
        <v>40</v>
      </c>
      <c r="G24" s="15" t="s">
        <v>17</v>
      </c>
      <c r="H24" s="15" t="s">
        <v>18</v>
      </c>
      <c r="I24" s="16">
        <v>45034</v>
      </c>
      <c r="J24" s="11"/>
    </row>
    <row r="25" spans="1:10" ht="27" customHeight="1">
      <c r="A25" s="12" t="s">
        <v>78</v>
      </c>
      <c r="B25" s="12" t="s">
        <v>79</v>
      </c>
      <c r="C25" s="13">
        <v>50</v>
      </c>
      <c r="D25" s="12" t="s">
        <v>26</v>
      </c>
      <c r="E25" s="18" t="s">
        <v>31</v>
      </c>
      <c r="F25" s="14" t="s">
        <v>80</v>
      </c>
      <c r="G25" s="15" t="s">
        <v>17</v>
      </c>
      <c r="H25" s="15" t="s">
        <v>18</v>
      </c>
      <c r="I25" s="16">
        <v>42954</v>
      </c>
      <c r="J25" s="11"/>
    </row>
    <row r="26" spans="1:10" ht="27" customHeight="1">
      <c r="A26" s="12" t="s">
        <v>244</v>
      </c>
      <c r="B26" s="12" t="s">
        <v>245</v>
      </c>
      <c r="C26" s="13">
        <v>151</v>
      </c>
      <c r="D26" s="12" t="s">
        <v>71</v>
      </c>
      <c r="E26" s="18" t="s">
        <v>246</v>
      </c>
      <c r="F26" s="14" t="s">
        <v>32</v>
      </c>
      <c r="G26" s="15" t="s">
        <v>17</v>
      </c>
      <c r="H26" s="15" t="s">
        <v>18</v>
      </c>
      <c r="I26" s="16">
        <v>45007</v>
      </c>
      <c r="J26" s="11"/>
    </row>
    <row r="27" spans="1:10" ht="27" customHeight="1">
      <c r="A27" s="12" t="s">
        <v>81</v>
      </c>
      <c r="B27" s="12" t="s">
        <v>82</v>
      </c>
      <c r="C27" s="13">
        <v>27</v>
      </c>
      <c r="D27" s="12" t="s">
        <v>26</v>
      </c>
      <c r="E27" s="12" t="s">
        <v>31</v>
      </c>
      <c r="F27" s="14" t="s">
        <v>80</v>
      </c>
      <c r="G27" s="15" t="s">
        <v>17</v>
      </c>
      <c r="H27" s="15" t="s">
        <v>18</v>
      </c>
      <c r="I27" s="16">
        <v>42725</v>
      </c>
      <c r="J27" s="11"/>
    </row>
    <row r="28" spans="1:10" ht="27" customHeight="1">
      <c r="A28" s="12" t="s">
        <v>83</v>
      </c>
      <c r="B28" s="12" t="s">
        <v>84</v>
      </c>
      <c r="C28" s="13">
        <v>65</v>
      </c>
      <c r="D28" s="12" t="s">
        <v>43</v>
      </c>
      <c r="E28" s="12" t="s">
        <v>243</v>
      </c>
      <c r="F28" s="14" t="s">
        <v>40</v>
      </c>
      <c r="G28" s="15" t="s">
        <v>17</v>
      </c>
      <c r="H28" s="15" t="s">
        <v>18</v>
      </c>
      <c r="I28" s="16">
        <v>43323</v>
      </c>
      <c r="J28" s="11"/>
    </row>
    <row r="29" spans="1:10" ht="27" customHeight="1">
      <c r="A29" s="12" t="s">
        <v>89</v>
      </c>
      <c r="B29" s="12" t="s">
        <v>90</v>
      </c>
      <c r="C29" s="13">
        <v>106</v>
      </c>
      <c r="D29" s="12" t="s">
        <v>26</v>
      </c>
      <c r="E29" s="12" t="s">
        <v>22</v>
      </c>
      <c r="F29" s="14" t="s">
        <v>23</v>
      </c>
      <c r="G29" s="15" t="s">
        <v>17</v>
      </c>
      <c r="H29" s="15" t="s">
        <v>18</v>
      </c>
      <c r="I29" s="16">
        <v>43986</v>
      </c>
      <c r="J29" s="17">
        <v>45021</v>
      </c>
    </row>
    <row r="30" spans="1:10" ht="27" customHeight="1">
      <c r="A30" s="12" t="s">
        <v>92</v>
      </c>
      <c r="B30" s="12" t="s">
        <v>93</v>
      </c>
      <c r="C30" s="13">
        <v>135</v>
      </c>
      <c r="D30" s="12" t="s">
        <v>21</v>
      </c>
      <c r="E30" s="12" t="s">
        <v>31</v>
      </c>
      <c r="F30" s="14" t="s">
        <v>32</v>
      </c>
      <c r="G30" s="15" t="s">
        <v>17</v>
      </c>
      <c r="H30" s="15" t="s">
        <v>18</v>
      </c>
      <c r="I30" s="16">
        <v>44572</v>
      </c>
      <c r="J30" s="77"/>
    </row>
    <row r="31" spans="1:10" ht="27" customHeight="1">
      <c r="A31" s="12" t="s">
        <v>94</v>
      </c>
      <c r="B31" s="12" t="s">
        <v>95</v>
      </c>
      <c r="C31" s="13">
        <v>53</v>
      </c>
      <c r="D31" s="12" t="s">
        <v>43</v>
      </c>
      <c r="E31" s="12" t="s">
        <v>234</v>
      </c>
      <c r="F31" s="14" t="s">
        <v>40</v>
      </c>
      <c r="G31" s="15" t="s">
        <v>17</v>
      </c>
      <c r="H31" s="15" t="s">
        <v>18</v>
      </c>
      <c r="I31" s="16">
        <v>43034</v>
      </c>
      <c r="J31" s="17">
        <v>45019</v>
      </c>
    </row>
    <row r="32" spans="1:10" ht="27" customHeight="1">
      <c r="A32" s="12" t="s">
        <v>97</v>
      </c>
      <c r="B32" s="12" t="s">
        <v>98</v>
      </c>
      <c r="C32" s="13">
        <v>120</v>
      </c>
      <c r="D32" s="12" t="s">
        <v>21</v>
      </c>
      <c r="E32" s="12" t="s">
        <v>99</v>
      </c>
      <c r="F32" s="14" t="s">
        <v>100</v>
      </c>
      <c r="G32" s="15" t="s">
        <v>17</v>
      </c>
      <c r="H32" s="15" t="s">
        <v>18</v>
      </c>
      <c r="I32" s="16">
        <v>44392</v>
      </c>
      <c r="J32" s="11"/>
    </row>
    <row r="33" spans="1:10" ht="27" customHeight="1">
      <c r="A33" s="12" t="s">
        <v>101</v>
      </c>
      <c r="B33" s="12" t="s">
        <v>102</v>
      </c>
      <c r="C33" s="13">
        <v>49</v>
      </c>
      <c r="D33" s="12" t="s">
        <v>26</v>
      </c>
      <c r="E33" s="12" t="s">
        <v>31</v>
      </c>
      <c r="F33" s="14" t="s">
        <v>32</v>
      </c>
      <c r="G33" s="15" t="s">
        <v>17</v>
      </c>
      <c r="H33" s="15" t="s">
        <v>18</v>
      </c>
      <c r="I33" s="16">
        <v>42948</v>
      </c>
      <c r="J33" s="11"/>
    </row>
    <row r="34" spans="1:10" ht="27" customHeight="1">
      <c r="A34" s="12" t="s">
        <v>247</v>
      </c>
      <c r="B34" s="12" t="s">
        <v>248</v>
      </c>
      <c r="C34" s="13">
        <v>156</v>
      </c>
      <c r="D34" s="12" t="s">
        <v>71</v>
      </c>
      <c r="E34" s="12" t="s">
        <v>86</v>
      </c>
      <c r="F34" s="14" t="s">
        <v>57</v>
      </c>
      <c r="G34" s="15" t="s">
        <v>17</v>
      </c>
      <c r="H34" s="15" t="s">
        <v>18</v>
      </c>
      <c r="I34" s="16">
        <v>45013</v>
      </c>
      <c r="J34" s="11"/>
    </row>
    <row r="35" spans="1:10" ht="27" customHeight="1">
      <c r="A35" s="12" t="s">
        <v>103</v>
      </c>
      <c r="B35" s="12" t="s">
        <v>104</v>
      </c>
      <c r="C35" s="13">
        <v>142</v>
      </c>
      <c r="D35" s="12" t="s">
        <v>105</v>
      </c>
      <c r="E35" s="12" t="s">
        <v>56</v>
      </c>
      <c r="F35" s="14" t="s">
        <v>57</v>
      </c>
      <c r="G35" s="15" t="s">
        <v>17</v>
      </c>
      <c r="H35" s="15" t="s">
        <v>18</v>
      </c>
      <c r="I35" s="16">
        <v>44655</v>
      </c>
      <c r="J35" s="11"/>
    </row>
    <row r="36" spans="1:10" ht="27" customHeight="1">
      <c r="A36" s="12" t="s">
        <v>291</v>
      </c>
      <c r="B36" s="12" t="s">
        <v>292</v>
      </c>
      <c r="C36" s="13">
        <v>163</v>
      </c>
      <c r="D36" s="12" t="s">
        <v>43</v>
      </c>
      <c r="E36" s="12" t="s">
        <v>243</v>
      </c>
      <c r="F36" s="14" t="s">
        <v>40</v>
      </c>
      <c r="G36" s="15" t="s">
        <v>17</v>
      </c>
      <c r="H36" s="15" t="s">
        <v>18</v>
      </c>
      <c r="I36" s="16">
        <v>45034</v>
      </c>
      <c r="J36" s="11"/>
    </row>
    <row r="37" spans="1:10" ht="27" customHeight="1">
      <c r="A37" s="12" t="s">
        <v>106</v>
      </c>
      <c r="B37" s="12" t="s">
        <v>107</v>
      </c>
      <c r="C37" s="13">
        <v>140</v>
      </c>
      <c r="D37" s="12" t="s">
        <v>71</v>
      </c>
      <c r="E37" s="12" t="s">
        <v>108</v>
      </c>
      <c r="F37" s="14" t="s">
        <v>53</v>
      </c>
      <c r="G37" s="15" t="s">
        <v>17</v>
      </c>
      <c r="H37" s="15" t="s">
        <v>18</v>
      </c>
      <c r="I37" s="16">
        <v>44623</v>
      </c>
      <c r="J37" s="17">
        <v>45030</v>
      </c>
    </row>
    <row r="38" spans="1:10" ht="27" customHeight="1">
      <c r="A38" s="12" t="s">
        <v>293</v>
      </c>
      <c r="B38" s="12" t="s">
        <v>294</v>
      </c>
      <c r="C38" s="13">
        <v>158</v>
      </c>
      <c r="D38" s="12" t="s">
        <v>116</v>
      </c>
      <c r="E38" s="12" t="s">
        <v>15</v>
      </c>
      <c r="F38" s="14" t="s">
        <v>295</v>
      </c>
      <c r="G38" s="15" t="s">
        <v>17</v>
      </c>
      <c r="H38" s="15" t="s">
        <v>18</v>
      </c>
      <c r="I38" s="16">
        <v>45027</v>
      </c>
      <c r="J38" s="17"/>
    </row>
    <row r="39" spans="1:10" ht="27" customHeight="1">
      <c r="A39" s="12" t="s">
        <v>125</v>
      </c>
      <c r="B39" s="12" t="s">
        <v>126</v>
      </c>
      <c r="C39" s="13">
        <v>36</v>
      </c>
      <c r="D39" s="12" t="s">
        <v>26</v>
      </c>
      <c r="E39" s="12" t="s">
        <v>31</v>
      </c>
      <c r="F39" s="14" t="s">
        <v>80</v>
      </c>
      <c r="G39" s="15" t="s">
        <v>17</v>
      </c>
      <c r="H39" s="15" t="s">
        <v>18</v>
      </c>
      <c r="I39" s="16">
        <v>42829</v>
      </c>
      <c r="J39" s="77"/>
    </row>
    <row r="40" spans="1:10" ht="27" customHeight="1">
      <c r="A40" s="12" t="s">
        <v>249</v>
      </c>
      <c r="B40" s="12" t="s">
        <v>250</v>
      </c>
      <c r="C40" s="13">
        <v>157</v>
      </c>
      <c r="D40" s="12" t="s">
        <v>43</v>
      </c>
      <c r="E40" s="12" t="s">
        <v>234</v>
      </c>
      <c r="F40" s="14" t="s">
        <v>295</v>
      </c>
      <c r="G40" s="15" t="s">
        <v>17</v>
      </c>
      <c r="H40" s="15" t="s">
        <v>18</v>
      </c>
      <c r="I40" s="16">
        <v>45013</v>
      </c>
      <c r="J40" s="77"/>
    </row>
    <row r="41" spans="1:10" ht="27" customHeight="1">
      <c r="A41" s="12" t="s">
        <v>127</v>
      </c>
      <c r="B41" s="12" t="s">
        <v>128</v>
      </c>
      <c r="C41" s="13">
        <v>42</v>
      </c>
      <c r="D41" s="12" t="s">
        <v>26</v>
      </c>
      <c r="E41" s="18" t="s">
        <v>31</v>
      </c>
      <c r="F41" s="14" t="s">
        <v>80</v>
      </c>
      <c r="G41" s="15" t="s">
        <v>17</v>
      </c>
      <c r="H41" s="15" t="s">
        <v>18</v>
      </c>
      <c r="I41" s="16">
        <v>42926</v>
      </c>
      <c r="J41" s="77"/>
    </row>
    <row r="42" spans="1:10" ht="27" customHeight="1">
      <c r="A42" s="12" t="s">
        <v>251</v>
      </c>
      <c r="B42" s="12" t="s">
        <v>252</v>
      </c>
      <c r="C42" s="13">
        <v>155</v>
      </c>
      <c r="D42" s="12" t="s">
        <v>242</v>
      </c>
      <c r="E42" s="18" t="s">
        <v>253</v>
      </c>
      <c r="F42" s="14" t="s">
        <v>40</v>
      </c>
      <c r="G42" s="15" t="s">
        <v>17</v>
      </c>
      <c r="H42" s="15" t="s">
        <v>18</v>
      </c>
      <c r="I42" s="16">
        <v>45013</v>
      </c>
      <c r="J42" s="77"/>
    </row>
    <row r="43" spans="1:10" ht="27" customHeight="1">
      <c r="A43" s="12" t="s">
        <v>132</v>
      </c>
      <c r="B43" s="12" t="s">
        <v>133</v>
      </c>
      <c r="C43" s="13">
        <v>136</v>
      </c>
      <c r="D43" s="12" t="s">
        <v>134</v>
      </c>
      <c r="E43" s="12" t="s">
        <v>135</v>
      </c>
      <c r="F43" s="14" t="s">
        <v>57</v>
      </c>
      <c r="G43" s="15" t="s">
        <v>17</v>
      </c>
      <c r="H43" s="15" t="s">
        <v>18</v>
      </c>
      <c r="I43" s="16">
        <v>44579</v>
      </c>
      <c r="J43" s="77"/>
    </row>
    <row r="44" spans="1:10" ht="27" customHeight="1">
      <c r="A44" s="12" t="s">
        <v>136</v>
      </c>
      <c r="B44" s="12" t="s">
        <v>137</v>
      </c>
      <c r="C44" s="13">
        <v>145</v>
      </c>
      <c r="D44" s="12" t="s">
        <v>116</v>
      </c>
      <c r="E44" s="12" t="s">
        <v>15</v>
      </c>
      <c r="F44" s="14" t="s">
        <v>53</v>
      </c>
      <c r="G44" s="15" t="s">
        <v>17</v>
      </c>
      <c r="H44" s="15" t="s">
        <v>18</v>
      </c>
      <c r="I44" s="16">
        <v>44690</v>
      </c>
      <c r="J44" s="17">
        <v>45019</v>
      </c>
    </row>
    <row r="45" spans="1:10" ht="27" customHeight="1">
      <c r="A45" s="12" t="s">
        <v>143</v>
      </c>
      <c r="B45" s="12" t="s">
        <v>144</v>
      </c>
      <c r="C45" s="13">
        <v>133</v>
      </c>
      <c r="D45" s="12" t="s">
        <v>145</v>
      </c>
      <c r="E45" s="12" t="s">
        <v>262</v>
      </c>
      <c r="F45" s="14" t="s">
        <v>117</v>
      </c>
      <c r="G45" s="15" t="s">
        <v>17</v>
      </c>
      <c r="H45" s="15" t="s">
        <v>18</v>
      </c>
      <c r="I45" s="16">
        <v>44566</v>
      </c>
      <c r="J45" s="11"/>
    </row>
    <row r="46" spans="1:10" ht="27" customHeight="1">
      <c r="A46" s="12" t="s">
        <v>148</v>
      </c>
      <c r="B46" s="12" t="s">
        <v>149</v>
      </c>
      <c r="C46" s="13">
        <v>43</v>
      </c>
      <c r="D46" s="12" t="s">
        <v>26</v>
      </c>
      <c r="E46" s="12" t="s">
        <v>22</v>
      </c>
      <c r="F46" s="14" t="s">
        <v>296</v>
      </c>
      <c r="G46" s="15" t="s">
        <v>17</v>
      </c>
      <c r="H46" s="15" t="s">
        <v>18</v>
      </c>
      <c r="I46" s="16">
        <v>42928</v>
      </c>
      <c r="J46" s="11"/>
    </row>
    <row r="47" spans="1:10" ht="27" customHeight="1">
      <c r="A47" s="12" t="s">
        <v>150</v>
      </c>
      <c r="B47" s="12" t="s">
        <v>151</v>
      </c>
      <c r="C47" s="13">
        <v>73</v>
      </c>
      <c r="D47" s="12" t="s">
        <v>26</v>
      </c>
      <c r="E47" s="12" t="s">
        <v>22</v>
      </c>
      <c r="F47" s="14" t="s">
        <v>23</v>
      </c>
      <c r="G47" s="15" t="s">
        <v>17</v>
      </c>
      <c r="H47" s="15" t="s">
        <v>18</v>
      </c>
      <c r="I47" s="16">
        <v>43742</v>
      </c>
      <c r="J47" s="11"/>
    </row>
    <row r="48" spans="1:10" ht="15.75" thickBot="1">
      <c r="A48" s="19"/>
    </row>
    <row r="49" spans="1:9" ht="42" customHeight="1" thickBot="1">
      <c r="A49" s="203" t="s">
        <v>152</v>
      </c>
      <c r="B49" s="204"/>
      <c r="C49" s="204"/>
      <c r="D49" s="204"/>
      <c r="E49" s="204"/>
      <c r="F49" s="204"/>
      <c r="G49" s="205"/>
      <c r="H49" s="21"/>
      <c r="I49" s="21"/>
    </row>
    <row r="50" spans="1:9" ht="28.5" customHeight="1" thickBot="1">
      <c r="A50" s="2" t="s">
        <v>2</v>
      </c>
      <c r="B50" s="3" t="s">
        <v>3</v>
      </c>
      <c r="C50" s="3" t="s">
        <v>4</v>
      </c>
      <c r="D50" s="3" t="s">
        <v>5</v>
      </c>
      <c r="E50" s="3" t="s">
        <v>7</v>
      </c>
      <c r="F50" s="73" t="s">
        <v>8</v>
      </c>
      <c r="G50" s="107" t="s">
        <v>153</v>
      </c>
      <c r="H50" s="24"/>
    </row>
    <row r="51" spans="1:9" ht="27" customHeight="1">
      <c r="A51" s="6" t="s">
        <v>297</v>
      </c>
      <c r="B51" s="6" t="s">
        <v>298</v>
      </c>
      <c r="C51" s="82">
        <v>160</v>
      </c>
      <c r="D51" s="6" t="s">
        <v>156</v>
      </c>
      <c r="E51" s="8" t="s">
        <v>40</v>
      </c>
      <c r="F51" s="9" t="s">
        <v>157</v>
      </c>
      <c r="G51" s="105">
        <v>45027</v>
      </c>
      <c r="H51" s="26"/>
    </row>
    <row r="52" spans="1:9" ht="31.5" customHeight="1">
      <c r="A52" s="12" t="s">
        <v>254</v>
      </c>
      <c r="B52" s="12" t="s">
        <v>255</v>
      </c>
      <c r="C52" s="13">
        <v>148</v>
      </c>
      <c r="D52" s="12" t="s">
        <v>162</v>
      </c>
      <c r="E52" s="14" t="s">
        <v>147</v>
      </c>
      <c r="F52" s="15" t="s">
        <v>157</v>
      </c>
      <c r="G52" s="106">
        <v>44995</v>
      </c>
      <c r="H52" s="26"/>
    </row>
    <row r="53" spans="1:9" ht="31.5" customHeight="1">
      <c r="A53" s="12" t="s">
        <v>256</v>
      </c>
      <c r="B53" s="12" t="s">
        <v>226</v>
      </c>
      <c r="C53" s="13">
        <v>147</v>
      </c>
      <c r="D53" s="12" t="s">
        <v>257</v>
      </c>
      <c r="E53" s="14" t="s">
        <v>258</v>
      </c>
      <c r="F53" s="15" t="s">
        <v>157</v>
      </c>
      <c r="G53" s="106">
        <v>44974</v>
      </c>
      <c r="H53" s="26"/>
    </row>
  </sheetData>
  <mergeCells count="3">
    <mergeCell ref="A1:I1"/>
    <mergeCell ref="A2:I2"/>
    <mergeCell ref="A49:G49"/>
  </mergeCells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workbookViewId="0">
      <selection activeCell="E28" sqref="E28"/>
    </sheetView>
  </sheetViews>
  <sheetFormatPr defaultRowHeight="15"/>
  <cols>
    <col min="1" max="1" width="21" bestFit="1" customWidth="1"/>
    <col min="4" max="4" width="9.85546875" bestFit="1" customWidth="1"/>
  </cols>
  <sheetData>
    <row r="2" spans="1:10">
      <c r="A2" s="273" t="s">
        <v>211</v>
      </c>
      <c r="B2" s="273"/>
      <c r="C2" s="273"/>
      <c r="D2" s="273"/>
      <c r="E2" s="67"/>
      <c r="F2" s="67"/>
      <c r="G2" s="67"/>
      <c r="H2" s="67"/>
      <c r="I2" s="67"/>
      <c r="J2" s="67"/>
    </row>
    <row r="5" spans="1:10">
      <c r="A5" s="274" t="s">
        <v>212</v>
      </c>
      <c r="B5" s="275"/>
      <c r="C5" s="275"/>
      <c r="D5" s="276"/>
    </row>
    <row r="6" spans="1:10">
      <c r="A6" s="68" t="s">
        <v>210</v>
      </c>
      <c r="B6" s="68" t="s">
        <v>213</v>
      </c>
      <c r="C6" s="68" t="s">
        <v>214</v>
      </c>
      <c r="D6" s="68" t="s">
        <v>215</v>
      </c>
    </row>
    <row r="7" spans="1:10">
      <c r="A7" s="69" t="s">
        <v>216</v>
      </c>
      <c r="B7" s="70">
        <v>42</v>
      </c>
      <c r="C7" s="70">
        <v>0</v>
      </c>
      <c r="D7" s="70">
        <v>2</v>
      </c>
    </row>
    <row r="8" spans="1:10">
      <c r="A8" s="69" t="s">
        <v>220</v>
      </c>
      <c r="B8" s="70">
        <v>39</v>
      </c>
      <c r="C8" s="70">
        <v>0</v>
      </c>
      <c r="D8" s="70">
        <v>3</v>
      </c>
    </row>
    <row r="9" spans="1:10">
      <c r="A9" s="69" t="s">
        <v>274</v>
      </c>
      <c r="B9" s="70">
        <v>39</v>
      </c>
      <c r="C9" s="70">
        <v>10</v>
      </c>
      <c r="D9" s="70">
        <v>9</v>
      </c>
    </row>
    <row r="10" spans="1:10">
      <c r="A10" s="69" t="s">
        <v>306</v>
      </c>
      <c r="B10" s="70">
        <v>41</v>
      </c>
      <c r="C10" s="70">
        <v>8</v>
      </c>
      <c r="D10" s="70">
        <v>6</v>
      </c>
    </row>
    <row r="11" spans="1:10">
      <c r="A11" s="69" t="s">
        <v>327</v>
      </c>
      <c r="B11" s="70">
        <v>43</v>
      </c>
      <c r="C11" s="70">
        <v>3</v>
      </c>
      <c r="D11" s="70">
        <v>1</v>
      </c>
    </row>
    <row r="12" spans="1:10">
      <c r="A12" s="69" t="s">
        <v>382</v>
      </c>
      <c r="B12" s="70">
        <v>59</v>
      </c>
      <c r="C12" s="70">
        <v>16</v>
      </c>
      <c r="D12" s="70">
        <v>0</v>
      </c>
    </row>
    <row r="13" spans="1:10">
      <c r="A13" s="69" t="s">
        <v>409</v>
      </c>
      <c r="B13" s="70">
        <v>67</v>
      </c>
      <c r="C13" s="70">
        <v>8</v>
      </c>
      <c r="D13" s="70">
        <v>0</v>
      </c>
    </row>
    <row r="14" spans="1:10">
      <c r="A14" s="69" t="s">
        <v>427</v>
      </c>
      <c r="B14" s="70">
        <v>68</v>
      </c>
      <c r="C14" s="70">
        <v>1</v>
      </c>
      <c r="D14" s="70">
        <v>0</v>
      </c>
    </row>
    <row r="15" spans="1:10">
      <c r="A15" s="69" t="s">
        <v>432</v>
      </c>
      <c r="B15" s="70">
        <v>68</v>
      </c>
      <c r="C15" s="70">
        <v>0</v>
      </c>
      <c r="D15" s="70">
        <v>0</v>
      </c>
    </row>
    <row r="16" spans="1:10">
      <c r="A16" s="69" t="s">
        <v>437</v>
      </c>
      <c r="B16" s="70">
        <v>68</v>
      </c>
      <c r="C16" s="70">
        <v>0</v>
      </c>
      <c r="D16" s="70">
        <v>1</v>
      </c>
    </row>
    <row r="17" spans="1:4">
      <c r="A17" s="69" t="s">
        <v>444</v>
      </c>
      <c r="B17" s="70">
        <v>67</v>
      </c>
      <c r="C17" s="70">
        <v>1</v>
      </c>
      <c r="D17" s="70">
        <v>1</v>
      </c>
    </row>
    <row r="18" spans="1:4">
      <c r="A18" s="69" t="s">
        <v>451</v>
      </c>
      <c r="B18" s="70">
        <v>68</v>
      </c>
      <c r="C18" s="70">
        <v>1</v>
      </c>
      <c r="D18" s="70">
        <v>0</v>
      </c>
    </row>
    <row r="20" spans="1:4">
      <c r="A20" s="274" t="s">
        <v>217</v>
      </c>
      <c r="B20" s="275"/>
      <c r="C20" s="275"/>
      <c r="D20" s="276"/>
    </row>
    <row r="21" spans="1:4">
      <c r="A21" s="68" t="s">
        <v>210</v>
      </c>
      <c r="B21" s="68" t="s">
        <v>213</v>
      </c>
      <c r="C21" s="68" t="s">
        <v>214</v>
      </c>
      <c r="D21" s="68" t="s">
        <v>215</v>
      </c>
    </row>
    <row r="22" spans="1:4">
      <c r="A22" s="11" t="s">
        <v>216</v>
      </c>
      <c r="B22" s="70">
        <v>1</v>
      </c>
      <c r="C22" s="70">
        <v>0</v>
      </c>
      <c r="D22" s="70">
        <v>0</v>
      </c>
    </row>
    <row r="23" spans="1:4">
      <c r="A23" s="71" t="s">
        <v>218</v>
      </c>
    </row>
  </sheetData>
  <mergeCells count="3">
    <mergeCell ref="A2:D2"/>
    <mergeCell ref="A5:D5"/>
    <mergeCell ref="A20:D20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28" workbookViewId="0">
      <selection activeCell="D34" sqref="D34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4.42578125" bestFit="1" customWidth="1"/>
    <col min="6" max="6" width="42.42578125" customWidth="1"/>
    <col min="7" max="7" width="22.42578125" style="20" bestFit="1" customWidth="1"/>
    <col min="8" max="8" width="18.7109375" style="20" bestFit="1" customWidth="1"/>
    <col min="9" max="9" width="21.28515625" style="20" customWidth="1"/>
    <col min="10" max="10" width="15.28515625" bestFit="1" customWidth="1"/>
  </cols>
  <sheetData>
    <row r="1" spans="1:10" ht="42" customHeight="1">
      <c r="A1" s="201" t="s">
        <v>309</v>
      </c>
      <c r="B1" s="201"/>
      <c r="C1" s="201"/>
      <c r="D1" s="201"/>
      <c r="E1" s="201"/>
      <c r="F1" s="201"/>
      <c r="G1" s="201"/>
      <c r="H1" s="201"/>
      <c r="I1" s="201"/>
    </row>
    <row r="2" spans="1:10" ht="42" customHeight="1" thickBot="1">
      <c r="A2" s="202" t="s">
        <v>1</v>
      </c>
      <c r="B2" s="201"/>
      <c r="C2" s="201"/>
      <c r="D2" s="201"/>
      <c r="E2" s="201"/>
      <c r="F2" s="201"/>
      <c r="G2" s="201"/>
      <c r="H2" s="201"/>
      <c r="I2" s="201"/>
    </row>
    <row r="3" spans="1:10" ht="28.5" customHeight="1" thickBot="1">
      <c r="A3" s="108" t="s">
        <v>2</v>
      </c>
      <c r="B3" s="108" t="s">
        <v>3</v>
      </c>
      <c r="C3" s="109" t="s">
        <v>4</v>
      </c>
      <c r="D3" s="110" t="s">
        <v>5</v>
      </c>
      <c r="E3" s="110" t="s">
        <v>6</v>
      </c>
      <c r="F3" s="87" t="s">
        <v>7</v>
      </c>
      <c r="G3" s="87" t="s">
        <v>8</v>
      </c>
      <c r="H3" s="87" t="s">
        <v>9</v>
      </c>
      <c r="I3" s="4" t="s">
        <v>10</v>
      </c>
      <c r="J3" s="5" t="s">
        <v>11</v>
      </c>
    </row>
    <row r="4" spans="1:10" ht="28.5" customHeight="1">
      <c r="A4" s="6" t="s">
        <v>229</v>
      </c>
      <c r="B4" s="111" t="s">
        <v>230</v>
      </c>
      <c r="C4" s="111">
        <v>149</v>
      </c>
      <c r="D4" s="6" t="s">
        <v>43</v>
      </c>
      <c r="E4" s="6" t="s">
        <v>44</v>
      </c>
      <c r="F4" s="45" t="s">
        <v>310</v>
      </c>
      <c r="G4" s="112" t="s">
        <v>17</v>
      </c>
      <c r="H4" s="112" t="s">
        <v>18</v>
      </c>
      <c r="I4" s="113">
        <v>45006</v>
      </c>
      <c r="J4" s="5"/>
    </row>
    <row r="5" spans="1:10" ht="27.75" customHeight="1">
      <c r="A5" s="6" t="s">
        <v>276</v>
      </c>
      <c r="B5" s="6" t="s">
        <v>277</v>
      </c>
      <c r="C5" s="102">
        <v>159</v>
      </c>
      <c r="D5" s="6" t="s">
        <v>233</v>
      </c>
      <c r="E5" s="6" t="s">
        <v>131</v>
      </c>
      <c r="F5" s="8" t="s">
        <v>278</v>
      </c>
      <c r="G5" s="9" t="s">
        <v>17</v>
      </c>
      <c r="H5" s="9" t="s">
        <v>18</v>
      </c>
      <c r="I5" s="10">
        <v>45027</v>
      </c>
      <c r="J5" s="17"/>
    </row>
    <row r="6" spans="1:10" ht="27" customHeight="1">
      <c r="A6" s="12" t="s">
        <v>24</v>
      </c>
      <c r="B6" s="12" t="s">
        <v>25</v>
      </c>
      <c r="C6" s="13">
        <v>102</v>
      </c>
      <c r="D6" s="12" t="s">
        <v>26</v>
      </c>
      <c r="E6" s="12" t="s">
        <v>27</v>
      </c>
      <c r="F6" s="14" t="s">
        <v>28</v>
      </c>
      <c r="G6" s="15" t="s">
        <v>17</v>
      </c>
      <c r="H6" s="15" t="s">
        <v>18</v>
      </c>
      <c r="I6" s="16">
        <v>43844</v>
      </c>
      <c r="J6" s="11"/>
    </row>
    <row r="7" spans="1:10" ht="27" customHeight="1">
      <c r="A7" s="12" t="s">
        <v>29</v>
      </c>
      <c r="B7" s="12" t="s">
        <v>30</v>
      </c>
      <c r="C7" s="13">
        <v>91</v>
      </c>
      <c r="D7" s="12" t="s">
        <v>21</v>
      </c>
      <c r="E7" s="12" t="s">
        <v>31</v>
      </c>
      <c r="F7" s="14" t="s">
        <v>32</v>
      </c>
      <c r="G7" s="15" t="s">
        <v>17</v>
      </c>
      <c r="H7" s="15" t="s">
        <v>18</v>
      </c>
      <c r="I7" s="16">
        <v>43678</v>
      </c>
      <c r="J7" s="11"/>
    </row>
    <row r="8" spans="1:10" ht="27" customHeight="1">
      <c r="A8" s="12" t="s">
        <v>33</v>
      </c>
      <c r="B8" s="12" t="s">
        <v>34</v>
      </c>
      <c r="C8" s="13">
        <v>33</v>
      </c>
      <c r="D8" s="12" t="s">
        <v>21</v>
      </c>
      <c r="E8" s="12" t="s">
        <v>22</v>
      </c>
      <c r="F8" s="14" t="s">
        <v>35</v>
      </c>
      <c r="G8" s="15" t="s">
        <v>17</v>
      </c>
      <c r="H8" s="15" t="s">
        <v>18</v>
      </c>
      <c r="I8" s="16">
        <v>42809</v>
      </c>
      <c r="J8" s="11"/>
    </row>
    <row r="9" spans="1:10" ht="27" customHeight="1">
      <c r="A9" s="12" t="s">
        <v>36</v>
      </c>
      <c r="B9" s="12" t="s">
        <v>37</v>
      </c>
      <c r="C9" s="13">
        <v>83</v>
      </c>
      <c r="D9" s="12" t="s">
        <v>38</v>
      </c>
      <c r="E9" s="12" t="s">
        <v>39</v>
      </c>
      <c r="F9" s="14" t="s">
        <v>40</v>
      </c>
      <c r="G9" s="15" t="s">
        <v>17</v>
      </c>
      <c r="H9" s="15" t="s">
        <v>18</v>
      </c>
      <c r="I9" s="16">
        <v>43775</v>
      </c>
      <c r="J9" s="11"/>
    </row>
    <row r="10" spans="1:10" ht="27" customHeight="1">
      <c r="A10" s="12" t="s">
        <v>279</v>
      </c>
      <c r="B10" s="12" t="s">
        <v>280</v>
      </c>
      <c r="C10" s="13">
        <v>162</v>
      </c>
      <c r="D10" s="12" t="s">
        <v>124</v>
      </c>
      <c r="E10" s="12" t="s">
        <v>124</v>
      </c>
      <c r="F10" s="14" t="s">
        <v>40</v>
      </c>
      <c r="G10" s="15" t="s">
        <v>17</v>
      </c>
      <c r="H10" s="15" t="s">
        <v>18</v>
      </c>
      <c r="I10" s="16">
        <v>45034</v>
      </c>
      <c r="J10" s="17"/>
    </row>
    <row r="11" spans="1:10" ht="27" customHeight="1">
      <c r="A11" s="12" t="s">
        <v>45</v>
      </c>
      <c r="B11" s="12" t="s">
        <v>46</v>
      </c>
      <c r="C11" s="13">
        <v>28</v>
      </c>
      <c r="D11" s="12" t="s">
        <v>21</v>
      </c>
      <c r="E11" s="12" t="s">
        <v>47</v>
      </c>
      <c r="F11" s="14" t="s">
        <v>48</v>
      </c>
      <c r="G11" s="15" t="s">
        <v>17</v>
      </c>
      <c r="H11" s="15" t="s">
        <v>18</v>
      </c>
      <c r="I11" s="16">
        <v>42759</v>
      </c>
      <c r="J11" s="11"/>
    </row>
    <row r="12" spans="1:10" ht="27" customHeight="1">
      <c r="A12" s="12" t="s">
        <v>49</v>
      </c>
      <c r="B12" s="12" t="s">
        <v>50</v>
      </c>
      <c r="C12" s="13">
        <v>134</v>
      </c>
      <c r="D12" s="12" t="s">
        <v>281</v>
      </c>
      <c r="E12" s="12" t="s">
        <v>52</v>
      </c>
      <c r="F12" s="14" t="s">
        <v>53</v>
      </c>
      <c r="G12" s="15" t="s">
        <v>17</v>
      </c>
      <c r="H12" s="15" t="s">
        <v>18</v>
      </c>
      <c r="I12" s="16">
        <v>44567</v>
      </c>
      <c r="J12" s="11"/>
    </row>
    <row r="13" spans="1:10" ht="27" customHeight="1">
      <c r="A13" s="12" t="s">
        <v>282</v>
      </c>
      <c r="B13" s="12" t="s">
        <v>283</v>
      </c>
      <c r="C13" s="13">
        <v>161</v>
      </c>
      <c r="D13" s="12" t="s">
        <v>71</v>
      </c>
      <c r="E13" s="12" t="s">
        <v>108</v>
      </c>
      <c r="F13" s="14" t="s">
        <v>53</v>
      </c>
      <c r="G13" s="15" t="s">
        <v>17</v>
      </c>
      <c r="H13" s="15" t="s">
        <v>18</v>
      </c>
      <c r="I13" s="16">
        <v>45033</v>
      </c>
      <c r="J13" s="17"/>
    </row>
    <row r="14" spans="1:10" ht="27" customHeight="1">
      <c r="A14" s="12" t="s">
        <v>284</v>
      </c>
      <c r="B14" s="12" t="s">
        <v>285</v>
      </c>
      <c r="C14" s="13">
        <v>164</v>
      </c>
      <c r="D14" s="12" t="s">
        <v>286</v>
      </c>
      <c r="E14" s="12" t="s">
        <v>287</v>
      </c>
      <c r="F14" s="14" t="s">
        <v>40</v>
      </c>
      <c r="G14" s="15" t="s">
        <v>17</v>
      </c>
      <c r="H14" s="15" t="s">
        <v>18</v>
      </c>
      <c r="I14" s="16">
        <v>45034</v>
      </c>
      <c r="J14" s="17"/>
    </row>
    <row r="15" spans="1:10" ht="27" customHeight="1">
      <c r="A15" s="12" t="s">
        <v>54</v>
      </c>
      <c r="B15" s="12" t="s">
        <v>55</v>
      </c>
      <c r="C15" s="13">
        <v>87</v>
      </c>
      <c r="D15" s="12" t="s">
        <v>21</v>
      </c>
      <c r="E15" s="12" t="s">
        <v>56</v>
      </c>
      <c r="F15" s="14" t="s">
        <v>57</v>
      </c>
      <c r="G15" s="15" t="s">
        <v>17</v>
      </c>
      <c r="H15" s="15" t="s">
        <v>18</v>
      </c>
      <c r="I15" s="16">
        <v>43684</v>
      </c>
      <c r="J15" s="11"/>
    </row>
    <row r="16" spans="1:10" ht="27" customHeight="1">
      <c r="A16" s="12" t="s">
        <v>58</v>
      </c>
      <c r="B16" s="12" t="s">
        <v>59</v>
      </c>
      <c r="C16" s="13">
        <v>110</v>
      </c>
      <c r="D16" s="12" t="s">
        <v>288</v>
      </c>
      <c r="E16" s="12" t="s">
        <v>52</v>
      </c>
      <c r="F16" s="14" t="s">
        <v>53</v>
      </c>
      <c r="G16" s="15" t="s">
        <v>17</v>
      </c>
      <c r="H16" s="15" t="s">
        <v>18</v>
      </c>
      <c r="I16" s="16">
        <v>43926</v>
      </c>
      <c r="J16" s="11"/>
    </row>
    <row r="17" spans="1:10" ht="26.25" customHeight="1">
      <c r="A17" s="12" t="s">
        <v>231</v>
      </c>
      <c r="B17" s="12" t="s">
        <v>232</v>
      </c>
      <c r="C17" s="13">
        <v>153</v>
      </c>
      <c r="D17" s="12" t="s">
        <v>233</v>
      </c>
      <c r="E17" s="12" t="s">
        <v>96</v>
      </c>
      <c r="F17" s="14" t="s">
        <v>117</v>
      </c>
      <c r="G17" s="15" t="s">
        <v>17</v>
      </c>
      <c r="H17" s="15" t="s">
        <v>18</v>
      </c>
      <c r="I17" s="16">
        <v>45007</v>
      </c>
      <c r="J17" s="11"/>
    </row>
    <row r="18" spans="1:10" ht="26.25" customHeight="1">
      <c r="A18" s="12" t="s">
        <v>235</v>
      </c>
      <c r="B18" s="12" t="s">
        <v>236</v>
      </c>
      <c r="C18" s="13">
        <v>150</v>
      </c>
      <c r="D18" s="12" t="s">
        <v>233</v>
      </c>
      <c r="E18" s="12" t="s">
        <v>96</v>
      </c>
      <c r="F18" s="14" t="s">
        <v>117</v>
      </c>
      <c r="G18" s="15" t="s">
        <v>17</v>
      </c>
      <c r="H18" s="15" t="s">
        <v>237</v>
      </c>
      <c r="I18" s="16">
        <v>45007</v>
      </c>
      <c r="J18" s="11"/>
    </row>
    <row r="19" spans="1:10" ht="27" customHeight="1">
      <c r="A19" s="12" t="s">
        <v>69</v>
      </c>
      <c r="B19" s="12" t="s">
        <v>70</v>
      </c>
      <c r="C19" s="13">
        <v>101</v>
      </c>
      <c r="D19" s="12" t="s">
        <v>71</v>
      </c>
      <c r="E19" s="12" t="s">
        <v>72</v>
      </c>
      <c r="F19" s="14" t="s">
        <v>73</v>
      </c>
      <c r="G19" s="15" t="s">
        <v>17</v>
      </c>
      <c r="H19" s="15" t="s">
        <v>18</v>
      </c>
      <c r="I19" s="16">
        <v>43843</v>
      </c>
      <c r="J19" s="17">
        <v>45068</v>
      </c>
    </row>
    <row r="20" spans="1:10" ht="27" customHeight="1">
      <c r="A20" s="12" t="s">
        <v>238</v>
      </c>
      <c r="B20" s="12" t="s">
        <v>239</v>
      </c>
      <c r="C20" s="13">
        <v>152</v>
      </c>
      <c r="D20" s="12" t="s">
        <v>71</v>
      </c>
      <c r="E20" s="12" t="s">
        <v>121</v>
      </c>
      <c r="F20" s="14" t="s">
        <v>23</v>
      </c>
      <c r="G20" s="15" t="s">
        <v>17</v>
      </c>
      <c r="H20" s="15" t="s">
        <v>237</v>
      </c>
      <c r="I20" s="16">
        <v>45007</v>
      </c>
      <c r="J20" s="11"/>
    </row>
    <row r="21" spans="1:10" ht="27" customHeight="1">
      <c r="A21" s="12" t="s">
        <v>240</v>
      </c>
      <c r="B21" s="12" t="s">
        <v>241</v>
      </c>
      <c r="C21" s="13">
        <v>154</v>
      </c>
      <c r="D21" s="12" t="s">
        <v>242</v>
      </c>
      <c r="E21" s="12" t="s">
        <v>243</v>
      </c>
      <c r="F21" s="14" t="s">
        <v>32</v>
      </c>
      <c r="G21" s="15" t="s">
        <v>17</v>
      </c>
      <c r="H21" s="15" t="s">
        <v>18</v>
      </c>
      <c r="I21" s="16">
        <v>45013</v>
      </c>
      <c r="J21" s="11"/>
    </row>
    <row r="22" spans="1:10" ht="27" customHeight="1">
      <c r="A22" s="12" t="s">
        <v>311</v>
      </c>
      <c r="B22" s="12" t="s">
        <v>312</v>
      </c>
      <c r="C22" s="13">
        <v>166</v>
      </c>
      <c r="D22" s="12" t="s">
        <v>313</v>
      </c>
      <c r="E22" s="12" t="s">
        <v>47</v>
      </c>
      <c r="F22" s="14" t="s">
        <v>48</v>
      </c>
      <c r="G22" s="15" t="s">
        <v>17</v>
      </c>
      <c r="H22" s="15" t="s">
        <v>18</v>
      </c>
      <c r="I22" s="16">
        <v>45048</v>
      </c>
      <c r="J22" s="11"/>
    </row>
    <row r="23" spans="1:10" ht="27" customHeight="1">
      <c r="A23" s="12" t="s">
        <v>289</v>
      </c>
      <c r="B23" s="12" t="s">
        <v>290</v>
      </c>
      <c r="C23" s="13">
        <v>165</v>
      </c>
      <c r="D23" s="12" t="s">
        <v>43</v>
      </c>
      <c r="E23" s="12" t="s">
        <v>314</v>
      </c>
      <c r="F23" s="14" t="s">
        <v>40</v>
      </c>
      <c r="G23" s="15" t="s">
        <v>17</v>
      </c>
      <c r="H23" s="15" t="s">
        <v>18</v>
      </c>
      <c r="I23" s="16">
        <v>45034</v>
      </c>
      <c r="J23" s="11"/>
    </row>
    <row r="24" spans="1:10" ht="27" customHeight="1">
      <c r="A24" s="12" t="s">
        <v>78</v>
      </c>
      <c r="B24" s="12" t="s">
        <v>79</v>
      </c>
      <c r="C24" s="13">
        <v>50</v>
      </c>
      <c r="D24" s="12" t="s">
        <v>26</v>
      </c>
      <c r="E24" s="18" t="s">
        <v>31</v>
      </c>
      <c r="F24" s="14" t="s">
        <v>80</v>
      </c>
      <c r="G24" s="15" t="s">
        <v>17</v>
      </c>
      <c r="H24" s="15" t="s">
        <v>18</v>
      </c>
      <c r="I24" s="16">
        <v>42954</v>
      </c>
      <c r="J24" s="11"/>
    </row>
    <row r="25" spans="1:10" ht="27" customHeight="1">
      <c r="A25" s="12" t="s">
        <v>244</v>
      </c>
      <c r="B25" s="12" t="s">
        <v>245</v>
      </c>
      <c r="C25" s="13">
        <v>151</v>
      </c>
      <c r="D25" s="12" t="s">
        <v>71</v>
      </c>
      <c r="E25" s="18" t="s">
        <v>246</v>
      </c>
      <c r="F25" s="14" t="s">
        <v>32</v>
      </c>
      <c r="G25" s="15" t="s">
        <v>17</v>
      </c>
      <c r="H25" s="15" t="s">
        <v>18</v>
      </c>
      <c r="I25" s="16">
        <v>45007</v>
      </c>
      <c r="J25" s="11"/>
    </row>
    <row r="26" spans="1:10" ht="27" customHeight="1">
      <c r="A26" s="12" t="s">
        <v>315</v>
      </c>
      <c r="B26" s="12" t="s">
        <v>316</v>
      </c>
      <c r="C26" s="13">
        <v>167</v>
      </c>
      <c r="D26" s="12" t="s">
        <v>63</v>
      </c>
      <c r="E26" s="18" t="s">
        <v>47</v>
      </c>
      <c r="F26" s="14" t="s">
        <v>48</v>
      </c>
      <c r="G26" s="15" t="s">
        <v>17</v>
      </c>
      <c r="H26" s="15" t="s">
        <v>18</v>
      </c>
      <c r="I26" s="16">
        <v>45050</v>
      </c>
      <c r="J26" s="11"/>
    </row>
    <row r="27" spans="1:10" ht="27" customHeight="1">
      <c r="A27" s="12" t="s">
        <v>81</v>
      </c>
      <c r="B27" s="12" t="s">
        <v>82</v>
      </c>
      <c r="C27" s="13">
        <v>27</v>
      </c>
      <c r="D27" s="12" t="s">
        <v>26</v>
      </c>
      <c r="E27" s="12" t="s">
        <v>31</v>
      </c>
      <c r="F27" s="14" t="s">
        <v>80</v>
      </c>
      <c r="G27" s="15" t="s">
        <v>17</v>
      </c>
      <c r="H27" s="15" t="s">
        <v>18</v>
      </c>
      <c r="I27" s="16">
        <v>42725</v>
      </c>
      <c r="J27" s="11"/>
    </row>
    <row r="28" spans="1:10" ht="27" customHeight="1">
      <c r="A28" s="12" t="s">
        <v>83</v>
      </c>
      <c r="B28" s="12" t="s">
        <v>84</v>
      </c>
      <c r="C28" s="13">
        <v>65</v>
      </c>
      <c r="D28" s="12" t="s">
        <v>43</v>
      </c>
      <c r="E28" s="12" t="s">
        <v>314</v>
      </c>
      <c r="F28" s="14" t="s">
        <v>40</v>
      </c>
      <c r="G28" s="15" t="s">
        <v>17</v>
      </c>
      <c r="H28" s="15" t="s">
        <v>18</v>
      </c>
      <c r="I28" s="16">
        <v>43323</v>
      </c>
      <c r="J28" s="11"/>
    </row>
    <row r="29" spans="1:10" ht="27" customHeight="1">
      <c r="A29" s="12" t="s">
        <v>317</v>
      </c>
      <c r="B29" s="12" t="s">
        <v>318</v>
      </c>
      <c r="C29" s="13">
        <v>168</v>
      </c>
      <c r="D29" s="12" t="s">
        <v>71</v>
      </c>
      <c r="E29" s="12" t="s">
        <v>72</v>
      </c>
      <c r="F29" s="14" t="s">
        <v>100</v>
      </c>
      <c r="G29" s="15" t="s">
        <v>17</v>
      </c>
      <c r="H29" s="15" t="s">
        <v>18</v>
      </c>
      <c r="I29" s="16">
        <v>45069</v>
      </c>
      <c r="J29" s="11"/>
    </row>
    <row r="30" spans="1:10" ht="27" customHeight="1">
      <c r="A30" s="12" t="s">
        <v>92</v>
      </c>
      <c r="B30" s="12" t="s">
        <v>93</v>
      </c>
      <c r="C30" s="13">
        <v>135</v>
      </c>
      <c r="D30" s="12" t="s">
        <v>21</v>
      </c>
      <c r="E30" s="12" t="s">
        <v>31</v>
      </c>
      <c r="F30" s="14" t="s">
        <v>32</v>
      </c>
      <c r="G30" s="15" t="s">
        <v>17</v>
      </c>
      <c r="H30" s="15" t="s">
        <v>18</v>
      </c>
      <c r="I30" s="16">
        <v>44572</v>
      </c>
      <c r="J30" s="77"/>
    </row>
    <row r="31" spans="1:10" ht="27" customHeight="1">
      <c r="A31" s="12" t="s">
        <v>97</v>
      </c>
      <c r="B31" s="12" t="s">
        <v>98</v>
      </c>
      <c r="C31" s="13">
        <v>120</v>
      </c>
      <c r="D31" s="12" t="s">
        <v>21</v>
      </c>
      <c r="E31" s="12" t="s">
        <v>99</v>
      </c>
      <c r="F31" s="14" t="s">
        <v>100</v>
      </c>
      <c r="G31" s="15" t="s">
        <v>17</v>
      </c>
      <c r="H31" s="15" t="s">
        <v>18</v>
      </c>
      <c r="I31" s="16">
        <v>44392</v>
      </c>
      <c r="J31" s="11"/>
    </row>
    <row r="32" spans="1:10" ht="27" customHeight="1">
      <c r="A32" s="12" t="s">
        <v>101</v>
      </c>
      <c r="B32" s="12" t="s">
        <v>102</v>
      </c>
      <c r="C32" s="13">
        <v>49</v>
      </c>
      <c r="D32" s="12" t="s">
        <v>26</v>
      </c>
      <c r="E32" s="12" t="s">
        <v>31</v>
      </c>
      <c r="F32" s="14" t="s">
        <v>32</v>
      </c>
      <c r="G32" s="15" t="s">
        <v>17</v>
      </c>
      <c r="H32" s="15" t="s">
        <v>18</v>
      </c>
      <c r="I32" s="16">
        <v>42948</v>
      </c>
      <c r="J32" s="11"/>
    </row>
    <row r="33" spans="1:10" ht="27" customHeight="1">
      <c r="A33" s="12" t="s">
        <v>247</v>
      </c>
      <c r="B33" s="12" t="s">
        <v>248</v>
      </c>
      <c r="C33" s="13">
        <v>156</v>
      </c>
      <c r="D33" s="12" t="s">
        <v>71</v>
      </c>
      <c r="E33" s="12" t="s">
        <v>86</v>
      </c>
      <c r="F33" s="14" t="s">
        <v>57</v>
      </c>
      <c r="G33" s="15" t="s">
        <v>17</v>
      </c>
      <c r="H33" s="15" t="s">
        <v>18</v>
      </c>
      <c r="I33" s="16">
        <v>45013</v>
      </c>
      <c r="J33" s="11"/>
    </row>
    <row r="34" spans="1:10" ht="27" customHeight="1">
      <c r="A34" s="12" t="s">
        <v>103</v>
      </c>
      <c r="B34" s="12" t="s">
        <v>104</v>
      </c>
      <c r="C34" s="13">
        <v>142</v>
      </c>
      <c r="D34" s="12" t="s">
        <v>452</v>
      </c>
      <c r="E34" s="12" t="s">
        <v>56</v>
      </c>
      <c r="F34" s="14" t="s">
        <v>57</v>
      </c>
      <c r="G34" s="15" t="s">
        <v>17</v>
      </c>
      <c r="H34" s="15" t="s">
        <v>18</v>
      </c>
      <c r="I34" s="16">
        <v>44655</v>
      </c>
      <c r="J34" s="11"/>
    </row>
    <row r="35" spans="1:10" ht="27" customHeight="1">
      <c r="A35" s="12" t="s">
        <v>291</v>
      </c>
      <c r="B35" s="12" t="s">
        <v>292</v>
      </c>
      <c r="C35" s="13">
        <v>163</v>
      </c>
      <c r="D35" s="12" t="s">
        <v>43</v>
      </c>
      <c r="E35" s="12" t="s">
        <v>314</v>
      </c>
      <c r="F35" s="14" t="s">
        <v>40</v>
      </c>
      <c r="G35" s="15" t="s">
        <v>17</v>
      </c>
      <c r="H35" s="15" t="s">
        <v>18</v>
      </c>
      <c r="I35" s="16">
        <v>45034</v>
      </c>
      <c r="J35" s="11"/>
    </row>
    <row r="36" spans="1:10" ht="27" customHeight="1">
      <c r="A36" s="12" t="s">
        <v>293</v>
      </c>
      <c r="B36" s="12" t="s">
        <v>294</v>
      </c>
      <c r="C36" s="13">
        <v>158</v>
      </c>
      <c r="D36" s="12" t="s">
        <v>116</v>
      </c>
      <c r="E36" s="12" t="s">
        <v>15</v>
      </c>
      <c r="F36" s="14" t="s">
        <v>295</v>
      </c>
      <c r="G36" s="15" t="s">
        <v>17</v>
      </c>
      <c r="H36" s="15" t="s">
        <v>18</v>
      </c>
      <c r="I36" s="16">
        <v>45027</v>
      </c>
      <c r="J36" s="17"/>
    </row>
    <row r="37" spans="1:10" ht="27" customHeight="1">
      <c r="A37" s="12" t="s">
        <v>125</v>
      </c>
      <c r="B37" s="12" t="s">
        <v>126</v>
      </c>
      <c r="C37" s="13">
        <v>36</v>
      </c>
      <c r="D37" s="12" t="s">
        <v>26</v>
      </c>
      <c r="E37" s="12" t="s">
        <v>31</v>
      </c>
      <c r="F37" s="14" t="s">
        <v>80</v>
      </c>
      <c r="G37" s="15" t="s">
        <v>17</v>
      </c>
      <c r="H37" s="15" t="s">
        <v>18</v>
      </c>
      <c r="I37" s="16">
        <v>42829</v>
      </c>
      <c r="J37" s="77"/>
    </row>
    <row r="38" spans="1:10" ht="27" customHeight="1">
      <c r="A38" s="12" t="s">
        <v>249</v>
      </c>
      <c r="B38" s="12" t="s">
        <v>250</v>
      </c>
      <c r="C38" s="13">
        <v>157</v>
      </c>
      <c r="D38" s="12" t="s">
        <v>43</v>
      </c>
      <c r="E38" s="12" t="s">
        <v>234</v>
      </c>
      <c r="F38" s="14" t="s">
        <v>295</v>
      </c>
      <c r="G38" s="15" t="s">
        <v>17</v>
      </c>
      <c r="H38" s="15" t="s">
        <v>18</v>
      </c>
      <c r="I38" s="16">
        <v>45013</v>
      </c>
      <c r="J38" s="77"/>
    </row>
    <row r="39" spans="1:10" ht="27" customHeight="1">
      <c r="A39" s="12" t="s">
        <v>127</v>
      </c>
      <c r="B39" s="12" t="s">
        <v>128</v>
      </c>
      <c r="C39" s="13">
        <v>42</v>
      </c>
      <c r="D39" s="12" t="s">
        <v>26</v>
      </c>
      <c r="E39" s="18" t="s">
        <v>31</v>
      </c>
      <c r="F39" s="14" t="s">
        <v>80</v>
      </c>
      <c r="G39" s="15" t="s">
        <v>17</v>
      </c>
      <c r="H39" s="15" t="s">
        <v>18</v>
      </c>
      <c r="I39" s="16">
        <v>42926</v>
      </c>
      <c r="J39" s="77"/>
    </row>
    <row r="40" spans="1:10" ht="27" customHeight="1">
      <c r="A40" s="12" t="s">
        <v>251</v>
      </c>
      <c r="B40" s="12" t="s">
        <v>252</v>
      </c>
      <c r="C40" s="13">
        <v>155</v>
      </c>
      <c r="D40" s="12" t="s">
        <v>242</v>
      </c>
      <c r="E40" s="18" t="s">
        <v>253</v>
      </c>
      <c r="F40" s="14" t="s">
        <v>40</v>
      </c>
      <c r="G40" s="15" t="s">
        <v>17</v>
      </c>
      <c r="H40" s="15" t="s">
        <v>18</v>
      </c>
      <c r="I40" s="16">
        <v>45013</v>
      </c>
      <c r="J40" s="77"/>
    </row>
    <row r="41" spans="1:10" ht="27" customHeight="1">
      <c r="A41" s="12" t="s">
        <v>132</v>
      </c>
      <c r="B41" s="12" t="s">
        <v>133</v>
      </c>
      <c r="C41" s="13">
        <v>136</v>
      </c>
      <c r="D41" s="12" t="s">
        <v>134</v>
      </c>
      <c r="E41" s="12" t="s">
        <v>135</v>
      </c>
      <c r="F41" s="14" t="s">
        <v>57</v>
      </c>
      <c r="G41" s="15" t="s">
        <v>17</v>
      </c>
      <c r="H41" s="15" t="s">
        <v>18</v>
      </c>
      <c r="I41" s="16">
        <v>44579</v>
      </c>
      <c r="J41" s="77"/>
    </row>
    <row r="42" spans="1:10" ht="27" customHeight="1">
      <c r="A42" s="12" t="s">
        <v>143</v>
      </c>
      <c r="B42" s="12" t="s">
        <v>144</v>
      </c>
      <c r="C42" s="13">
        <v>133</v>
      </c>
      <c r="D42" s="12" t="s">
        <v>145</v>
      </c>
      <c r="E42" s="12" t="s">
        <v>77</v>
      </c>
      <c r="F42" s="14" t="s">
        <v>117</v>
      </c>
      <c r="G42" s="15" t="s">
        <v>17</v>
      </c>
      <c r="H42" s="15" t="s">
        <v>18</v>
      </c>
      <c r="I42" s="16">
        <v>44566</v>
      </c>
      <c r="J42" s="11"/>
    </row>
    <row r="43" spans="1:10" ht="27" customHeight="1">
      <c r="A43" s="12" t="s">
        <v>148</v>
      </c>
      <c r="B43" s="12" t="s">
        <v>149</v>
      </c>
      <c r="C43" s="13">
        <v>43</v>
      </c>
      <c r="D43" s="12" t="s">
        <v>26</v>
      </c>
      <c r="E43" s="12" t="s">
        <v>22</v>
      </c>
      <c r="F43" s="14" t="s">
        <v>296</v>
      </c>
      <c r="G43" s="15" t="s">
        <v>17</v>
      </c>
      <c r="H43" s="15" t="s">
        <v>18</v>
      </c>
      <c r="I43" s="16">
        <v>42928</v>
      </c>
      <c r="J43" s="11"/>
    </row>
    <row r="44" spans="1:10" ht="27" customHeight="1">
      <c r="A44" s="12" t="s">
        <v>150</v>
      </c>
      <c r="B44" s="12" t="s">
        <v>151</v>
      </c>
      <c r="C44" s="13">
        <v>73</v>
      </c>
      <c r="D44" s="12" t="s">
        <v>26</v>
      </c>
      <c r="E44" s="12" t="s">
        <v>22</v>
      </c>
      <c r="F44" s="14" t="s">
        <v>23</v>
      </c>
      <c r="G44" s="15" t="s">
        <v>17</v>
      </c>
      <c r="H44" s="15" t="s">
        <v>18</v>
      </c>
      <c r="I44" s="16">
        <v>43742</v>
      </c>
      <c r="J44" s="11"/>
    </row>
    <row r="45" spans="1:10">
      <c r="A45" s="19"/>
    </row>
    <row r="46" spans="1:10" ht="42" customHeight="1" thickBot="1">
      <c r="A46" s="206" t="s">
        <v>152</v>
      </c>
      <c r="B46" s="207"/>
      <c r="C46" s="207"/>
      <c r="D46" s="207"/>
      <c r="E46" s="207"/>
      <c r="F46" s="207"/>
      <c r="G46" s="207"/>
      <c r="H46" s="207"/>
      <c r="I46" s="21"/>
    </row>
    <row r="47" spans="1:10" ht="28.5" customHeight="1" thickBot="1">
      <c r="A47" s="2" t="s">
        <v>2</v>
      </c>
      <c r="B47" s="3" t="s">
        <v>3</v>
      </c>
      <c r="C47" s="3" t="s">
        <v>4</v>
      </c>
      <c r="D47" s="3" t="s">
        <v>5</v>
      </c>
      <c r="E47" s="3" t="s">
        <v>7</v>
      </c>
      <c r="F47" s="73" t="s">
        <v>8</v>
      </c>
      <c r="G47" s="74" t="s">
        <v>153</v>
      </c>
      <c r="H47" s="75" t="s">
        <v>221</v>
      </c>
    </row>
    <row r="48" spans="1:10" ht="27" customHeight="1">
      <c r="A48" s="6" t="s">
        <v>297</v>
      </c>
      <c r="B48" s="6" t="s">
        <v>298</v>
      </c>
      <c r="C48" s="102">
        <v>160</v>
      </c>
      <c r="D48" s="6" t="s">
        <v>156</v>
      </c>
      <c r="E48" s="8" t="s">
        <v>40</v>
      </c>
      <c r="F48" s="9" t="s">
        <v>157</v>
      </c>
      <c r="G48" s="76">
        <v>45027</v>
      </c>
      <c r="H48" s="10"/>
    </row>
    <row r="49" spans="1:8" ht="31.5" customHeight="1">
      <c r="A49" s="12" t="s">
        <v>254</v>
      </c>
      <c r="B49" s="12" t="s">
        <v>255</v>
      </c>
      <c r="C49" s="13">
        <v>148</v>
      </c>
      <c r="D49" s="12" t="s">
        <v>162</v>
      </c>
      <c r="E49" s="14" t="s">
        <v>147</v>
      </c>
      <c r="F49" s="15" t="s">
        <v>157</v>
      </c>
      <c r="G49" s="78">
        <v>44995</v>
      </c>
      <c r="H49" s="16"/>
    </row>
    <row r="50" spans="1:8" ht="31.5" customHeight="1">
      <c r="A50" s="12" t="s">
        <v>256</v>
      </c>
      <c r="B50" s="12" t="s">
        <v>226</v>
      </c>
      <c r="C50" s="13">
        <v>147</v>
      </c>
      <c r="D50" s="12" t="s">
        <v>257</v>
      </c>
      <c r="E50" s="14" t="s">
        <v>258</v>
      </c>
      <c r="F50" s="15" t="s">
        <v>157</v>
      </c>
      <c r="G50" s="78">
        <v>44974</v>
      </c>
      <c r="H50" s="16"/>
    </row>
  </sheetData>
  <mergeCells count="3">
    <mergeCell ref="A1:I1"/>
    <mergeCell ref="A2:I2"/>
    <mergeCell ref="A46:H4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40" workbookViewId="0">
      <selection activeCell="D44" sqref="D44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4.42578125" bestFit="1" customWidth="1"/>
    <col min="6" max="6" width="42.42578125" customWidth="1"/>
    <col min="7" max="7" width="22.42578125" style="20" bestFit="1" customWidth="1"/>
    <col min="8" max="8" width="18.7109375" style="20" bestFit="1" customWidth="1"/>
    <col min="9" max="9" width="21.28515625" style="20" customWidth="1"/>
  </cols>
  <sheetData>
    <row r="1" spans="1:9" ht="42" customHeight="1">
      <c r="A1" s="201" t="s">
        <v>328</v>
      </c>
      <c r="B1" s="201"/>
      <c r="C1" s="201"/>
      <c r="D1" s="201"/>
      <c r="E1" s="201"/>
      <c r="F1" s="201"/>
      <c r="G1" s="201"/>
      <c r="H1" s="201"/>
      <c r="I1" s="201"/>
    </row>
    <row r="2" spans="1:9" ht="42" customHeight="1" thickBot="1">
      <c r="A2" s="202" t="s">
        <v>1</v>
      </c>
      <c r="B2" s="201"/>
      <c r="C2" s="201"/>
      <c r="D2" s="201"/>
      <c r="E2" s="201"/>
      <c r="F2" s="201"/>
      <c r="G2" s="201"/>
      <c r="H2" s="201"/>
      <c r="I2" s="201"/>
    </row>
    <row r="3" spans="1:9" ht="28.5" customHeight="1" thickBot="1">
      <c r="A3" s="108" t="s">
        <v>2</v>
      </c>
      <c r="B3" s="108" t="s">
        <v>3</v>
      </c>
      <c r="C3" s="109" t="s">
        <v>4</v>
      </c>
      <c r="D3" s="110" t="s">
        <v>5</v>
      </c>
      <c r="E3" s="110" t="s">
        <v>6</v>
      </c>
      <c r="F3" s="87" t="s">
        <v>7</v>
      </c>
      <c r="G3" s="87" t="s">
        <v>8</v>
      </c>
      <c r="H3" s="87" t="s">
        <v>9</v>
      </c>
      <c r="I3" s="4" t="s">
        <v>10</v>
      </c>
    </row>
    <row r="4" spans="1:9" ht="28.5" customHeight="1" thickBot="1">
      <c r="A4" s="6" t="s">
        <v>329</v>
      </c>
      <c r="B4" s="111" t="s">
        <v>330</v>
      </c>
      <c r="C4" s="111">
        <v>169</v>
      </c>
      <c r="D4" s="6" t="s">
        <v>71</v>
      </c>
      <c r="E4" s="6" t="s">
        <v>331</v>
      </c>
      <c r="F4" s="45" t="s">
        <v>48</v>
      </c>
      <c r="G4" s="112" t="s">
        <v>17</v>
      </c>
      <c r="H4" s="112" t="s">
        <v>18</v>
      </c>
      <c r="I4" s="113">
        <v>44928</v>
      </c>
    </row>
    <row r="5" spans="1:9" ht="28.5" customHeight="1">
      <c r="A5" s="6" t="s">
        <v>229</v>
      </c>
      <c r="B5" s="111" t="s">
        <v>230</v>
      </c>
      <c r="C5" s="111">
        <v>149</v>
      </c>
      <c r="D5" s="6" t="s">
        <v>43</v>
      </c>
      <c r="E5" s="6" t="s">
        <v>44</v>
      </c>
      <c r="F5" s="45" t="s">
        <v>28</v>
      </c>
      <c r="G5" s="112" t="s">
        <v>17</v>
      </c>
      <c r="H5" s="112" t="s">
        <v>18</v>
      </c>
      <c r="I5" s="113">
        <v>45006</v>
      </c>
    </row>
    <row r="6" spans="1:9" ht="27.75" customHeight="1">
      <c r="A6" s="6" t="s">
        <v>276</v>
      </c>
      <c r="B6" s="6" t="s">
        <v>277</v>
      </c>
      <c r="C6" s="114">
        <v>159</v>
      </c>
      <c r="D6" s="6" t="s">
        <v>233</v>
      </c>
      <c r="E6" s="6" t="s">
        <v>131</v>
      </c>
      <c r="F6" s="8" t="s">
        <v>278</v>
      </c>
      <c r="G6" s="9" t="s">
        <v>17</v>
      </c>
      <c r="H6" s="9" t="s">
        <v>18</v>
      </c>
      <c r="I6" s="10">
        <v>45027</v>
      </c>
    </row>
    <row r="7" spans="1:9" ht="27" customHeight="1">
      <c r="A7" s="12" t="s">
        <v>24</v>
      </c>
      <c r="B7" s="12" t="s">
        <v>25</v>
      </c>
      <c r="C7" s="13">
        <v>102</v>
      </c>
      <c r="D7" s="12" t="s">
        <v>26</v>
      </c>
      <c r="E7" s="12" t="s">
        <v>27</v>
      </c>
      <c r="F7" s="14" t="s">
        <v>28</v>
      </c>
      <c r="G7" s="15" t="s">
        <v>17</v>
      </c>
      <c r="H7" s="15" t="s">
        <v>18</v>
      </c>
      <c r="I7" s="16">
        <v>43844</v>
      </c>
    </row>
    <row r="8" spans="1:9" ht="27" customHeight="1">
      <c r="A8" s="12" t="s">
        <v>29</v>
      </c>
      <c r="B8" s="12" t="s">
        <v>30</v>
      </c>
      <c r="C8" s="13">
        <v>91</v>
      </c>
      <c r="D8" s="12" t="s">
        <v>21</v>
      </c>
      <c r="E8" s="12" t="s">
        <v>31</v>
      </c>
      <c r="F8" s="14" t="s">
        <v>32</v>
      </c>
      <c r="G8" s="15" t="s">
        <v>17</v>
      </c>
      <c r="H8" s="15" t="s">
        <v>18</v>
      </c>
      <c r="I8" s="16">
        <v>43678</v>
      </c>
    </row>
    <row r="9" spans="1:9" ht="27" customHeight="1">
      <c r="A9" s="12" t="s">
        <v>33</v>
      </c>
      <c r="B9" s="12" t="s">
        <v>34</v>
      </c>
      <c r="C9" s="13">
        <v>33</v>
      </c>
      <c r="D9" s="12" t="s">
        <v>21</v>
      </c>
      <c r="E9" s="12" t="s">
        <v>22</v>
      </c>
      <c r="F9" s="14" t="s">
        <v>35</v>
      </c>
      <c r="G9" s="15" t="s">
        <v>17</v>
      </c>
      <c r="H9" s="15" t="s">
        <v>18</v>
      </c>
      <c r="I9" s="16">
        <v>42809</v>
      </c>
    </row>
    <row r="10" spans="1:9" ht="27" customHeight="1">
      <c r="A10" s="12" t="s">
        <v>36</v>
      </c>
      <c r="B10" s="12" t="s">
        <v>37</v>
      </c>
      <c r="C10" s="13">
        <v>83</v>
      </c>
      <c r="D10" s="12" t="s">
        <v>38</v>
      </c>
      <c r="E10" s="12" t="s">
        <v>39</v>
      </c>
      <c r="F10" s="14" t="s">
        <v>40</v>
      </c>
      <c r="G10" s="15" t="s">
        <v>17</v>
      </c>
      <c r="H10" s="15" t="s">
        <v>18</v>
      </c>
      <c r="I10" s="16">
        <v>43775</v>
      </c>
    </row>
    <row r="11" spans="1:9" ht="27" customHeight="1">
      <c r="A11" s="12" t="s">
        <v>332</v>
      </c>
      <c r="B11" s="12" t="s">
        <v>333</v>
      </c>
      <c r="C11" s="13">
        <v>172</v>
      </c>
      <c r="D11" s="12" t="s">
        <v>63</v>
      </c>
      <c r="E11" s="12" t="s">
        <v>56</v>
      </c>
      <c r="F11" s="14" t="s">
        <v>57</v>
      </c>
      <c r="G11" s="15" t="s">
        <v>17</v>
      </c>
      <c r="H11" s="15" t="s">
        <v>18</v>
      </c>
      <c r="I11" s="16">
        <v>45097</v>
      </c>
    </row>
    <row r="12" spans="1:9" ht="27" customHeight="1">
      <c r="A12" s="12" t="s">
        <v>279</v>
      </c>
      <c r="B12" s="12" t="s">
        <v>280</v>
      </c>
      <c r="C12" s="13">
        <v>162</v>
      </c>
      <c r="D12" s="12" t="s">
        <v>124</v>
      </c>
      <c r="E12" s="12" t="s">
        <v>124</v>
      </c>
      <c r="F12" s="14" t="s">
        <v>40</v>
      </c>
      <c r="G12" s="15" t="s">
        <v>17</v>
      </c>
      <c r="H12" s="15" t="s">
        <v>18</v>
      </c>
      <c r="I12" s="16">
        <v>45034</v>
      </c>
    </row>
    <row r="13" spans="1:9" ht="27" customHeight="1">
      <c r="A13" s="12" t="s">
        <v>45</v>
      </c>
      <c r="B13" s="12" t="s">
        <v>46</v>
      </c>
      <c r="C13" s="13">
        <v>28</v>
      </c>
      <c r="D13" s="12" t="s">
        <v>21</v>
      </c>
      <c r="E13" s="12" t="s">
        <v>47</v>
      </c>
      <c r="F13" s="14" t="s">
        <v>48</v>
      </c>
      <c r="G13" s="15" t="s">
        <v>17</v>
      </c>
      <c r="H13" s="15" t="s">
        <v>18</v>
      </c>
      <c r="I13" s="16">
        <v>42759</v>
      </c>
    </row>
    <row r="14" spans="1:9" ht="27" customHeight="1">
      <c r="A14" s="12" t="s">
        <v>49</v>
      </c>
      <c r="B14" s="12" t="s">
        <v>50</v>
      </c>
      <c r="C14" s="13">
        <v>134</v>
      </c>
      <c r="D14" s="12" t="s">
        <v>281</v>
      </c>
      <c r="E14" s="12" t="s">
        <v>52</v>
      </c>
      <c r="F14" s="14" t="s">
        <v>53</v>
      </c>
      <c r="G14" s="15" t="s">
        <v>17</v>
      </c>
      <c r="H14" s="15" t="s">
        <v>18</v>
      </c>
      <c r="I14" s="16">
        <v>44567</v>
      </c>
    </row>
    <row r="15" spans="1:9" ht="27" customHeight="1">
      <c r="A15" s="12" t="s">
        <v>282</v>
      </c>
      <c r="B15" s="12" t="s">
        <v>283</v>
      </c>
      <c r="C15" s="13">
        <v>161</v>
      </c>
      <c r="D15" s="12" t="s">
        <v>71</v>
      </c>
      <c r="E15" s="12" t="s">
        <v>108</v>
      </c>
      <c r="F15" s="14" t="s">
        <v>53</v>
      </c>
      <c r="G15" s="15" t="s">
        <v>17</v>
      </c>
      <c r="H15" s="15" t="s">
        <v>18</v>
      </c>
      <c r="I15" s="16">
        <v>45033</v>
      </c>
    </row>
    <row r="16" spans="1:9" ht="27" customHeight="1">
      <c r="A16" s="12" t="s">
        <v>284</v>
      </c>
      <c r="B16" s="12" t="s">
        <v>285</v>
      </c>
      <c r="C16" s="13">
        <v>164</v>
      </c>
      <c r="D16" s="12" t="s">
        <v>286</v>
      </c>
      <c r="E16" s="12" t="s">
        <v>287</v>
      </c>
      <c r="F16" s="14" t="s">
        <v>40</v>
      </c>
      <c r="G16" s="15" t="s">
        <v>17</v>
      </c>
      <c r="H16" s="15" t="s">
        <v>18</v>
      </c>
      <c r="I16" s="16">
        <v>45034</v>
      </c>
    </row>
    <row r="17" spans="1:9" ht="27" customHeight="1">
      <c r="A17" s="12" t="s">
        <v>54</v>
      </c>
      <c r="B17" s="12" t="s">
        <v>55</v>
      </c>
      <c r="C17" s="13">
        <v>87</v>
      </c>
      <c r="D17" s="12" t="s">
        <v>21</v>
      </c>
      <c r="E17" s="12" t="s">
        <v>56</v>
      </c>
      <c r="F17" s="14" t="s">
        <v>57</v>
      </c>
      <c r="G17" s="15" t="s">
        <v>17</v>
      </c>
      <c r="H17" s="15" t="s">
        <v>18</v>
      </c>
      <c r="I17" s="16">
        <v>43684</v>
      </c>
    </row>
    <row r="18" spans="1:9" ht="27" customHeight="1">
      <c r="A18" s="12" t="s">
        <v>58</v>
      </c>
      <c r="B18" s="12" t="s">
        <v>59</v>
      </c>
      <c r="C18" s="13">
        <v>110</v>
      </c>
      <c r="D18" s="12" t="s">
        <v>288</v>
      </c>
      <c r="E18" s="12" t="s">
        <v>52</v>
      </c>
      <c r="F18" s="14" t="s">
        <v>53</v>
      </c>
      <c r="G18" s="15" t="s">
        <v>17</v>
      </c>
      <c r="H18" s="15" t="s">
        <v>18</v>
      </c>
      <c r="I18" s="16">
        <v>43926</v>
      </c>
    </row>
    <row r="19" spans="1:9" ht="27" customHeight="1">
      <c r="A19" s="12" t="s">
        <v>334</v>
      </c>
      <c r="B19" s="12" t="s">
        <v>335</v>
      </c>
      <c r="C19" s="13">
        <v>173</v>
      </c>
      <c r="D19" s="12" t="s">
        <v>63</v>
      </c>
      <c r="E19" s="12" t="s">
        <v>336</v>
      </c>
      <c r="F19" s="14" t="s">
        <v>53</v>
      </c>
      <c r="G19" s="15" t="s">
        <v>17</v>
      </c>
      <c r="H19" s="15" t="s">
        <v>18</v>
      </c>
      <c r="I19" s="16">
        <v>45097</v>
      </c>
    </row>
    <row r="20" spans="1:9" ht="27" customHeight="1">
      <c r="A20" s="12" t="s">
        <v>337</v>
      </c>
      <c r="B20" s="12" t="s">
        <v>338</v>
      </c>
      <c r="C20" s="13">
        <v>174</v>
      </c>
      <c r="D20" s="12" t="s">
        <v>63</v>
      </c>
      <c r="E20" s="12" t="s">
        <v>99</v>
      </c>
      <c r="F20" s="14" t="s">
        <v>100</v>
      </c>
      <c r="G20" s="15" t="s">
        <v>17</v>
      </c>
      <c r="H20" s="15" t="s">
        <v>18</v>
      </c>
      <c r="I20" s="16">
        <v>45097</v>
      </c>
    </row>
    <row r="21" spans="1:9" ht="26.25" customHeight="1">
      <c r="A21" s="12" t="s">
        <v>231</v>
      </c>
      <c r="B21" s="12" t="s">
        <v>232</v>
      </c>
      <c r="C21" s="13">
        <v>153</v>
      </c>
      <c r="D21" s="12" t="s">
        <v>233</v>
      </c>
      <c r="E21" s="12" t="s">
        <v>96</v>
      </c>
      <c r="F21" s="14" t="s">
        <v>117</v>
      </c>
      <c r="G21" s="15" t="s">
        <v>17</v>
      </c>
      <c r="H21" s="15" t="s">
        <v>18</v>
      </c>
      <c r="I21" s="16">
        <v>45007</v>
      </c>
    </row>
    <row r="22" spans="1:9" ht="26.25" customHeight="1">
      <c r="A22" s="12" t="s">
        <v>235</v>
      </c>
      <c r="B22" s="12" t="s">
        <v>236</v>
      </c>
      <c r="C22" s="13">
        <v>150</v>
      </c>
      <c r="D22" s="12" t="s">
        <v>233</v>
      </c>
      <c r="E22" s="12" t="s">
        <v>96</v>
      </c>
      <c r="F22" s="14" t="s">
        <v>117</v>
      </c>
      <c r="G22" s="15" t="s">
        <v>17</v>
      </c>
      <c r="H22" s="15" t="s">
        <v>237</v>
      </c>
      <c r="I22" s="16">
        <v>45007</v>
      </c>
    </row>
    <row r="23" spans="1:9" ht="27" customHeight="1">
      <c r="A23" s="12" t="s">
        <v>69</v>
      </c>
      <c r="B23" s="12" t="s">
        <v>70</v>
      </c>
      <c r="C23" s="13">
        <v>101</v>
      </c>
      <c r="D23" s="12" t="s">
        <v>71</v>
      </c>
      <c r="E23" s="12" t="s">
        <v>72</v>
      </c>
      <c r="F23" s="14" t="s">
        <v>73</v>
      </c>
      <c r="G23" s="15" t="s">
        <v>17</v>
      </c>
      <c r="H23" s="15" t="s">
        <v>18</v>
      </c>
      <c r="I23" s="16">
        <v>43843</v>
      </c>
    </row>
    <row r="24" spans="1:9" ht="27" customHeight="1">
      <c r="A24" s="12" t="s">
        <v>238</v>
      </c>
      <c r="B24" s="12" t="s">
        <v>239</v>
      </c>
      <c r="C24" s="13">
        <v>152</v>
      </c>
      <c r="D24" s="12" t="s">
        <v>71</v>
      </c>
      <c r="E24" s="12" t="s">
        <v>121</v>
      </c>
      <c r="F24" s="14" t="s">
        <v>23</v>
      </c>
      <c r="G24" s="15" t="s">
        <v>17</v>
      </c>
      <c r="H24" s="15" t="s">
        <v>237</v>
      </c>
      <c r="I24" s="16">
        <v>45007</v>
      </c>
    </row>
    <row r="25" spans="1:9" ht="27" customHeight="1">
      <c r="A25" s="12" t="s">
        <v>240</v>
      </c>
      <c r="B25" s="12" t="s">
        <v>241</v>
      </c>
      <c r="C25" s="13">
        <v>154</v>
      </c>
      <c r="D25" s="12" t="s">
        <v>242</v>
      </c>
      <c r="E25" s="12" t="s">
        <v>243</v>
      </c>
      <c r="F25" s="14" t="s">
        <v>32</v>
      </c>
      <c r="G25" s="15" t="s">
        <v>17</v>
      </c>
      <c r="H25" s="15" t="s">
        <v>18</v>
      </c>
      <c r="I25" s="16">
        <v>45013</v>
      </c>
    </row>
    <row r="26" spans="1:9" ht="27" customHeight="1">
      <c r="A26" s="12" t="s">
        <v>339</v>
      </c>
      <c r="B26" s="12" t="s">
        <v>340</v>
      </c>
      <c r="C26" s="13">
        <v>175</v>
      </c>
      <c r="D26" s="12" t="s">
        <v>63</v>
      </c>
      <c r="E26" s="12" t="s">
        <v>341</v>
      </c>
      <c r="F26" s="14" t="s">
        <v>48</v>
      </c>
      <c r="G26" s="15" t="s">
        <v>17</v>
      </c>
      <c r="H26" s="15" t="s">
        <v>18</v>
      </c>
      <c r="I26" s="16">
        <v>45097</v>
      </c>
    </row>
    <row r="27" spans="1:9" ht="27" customHeight="1">
      <c r="A27" s="12" t="s">
        <v>342</v>
      </c>
      <c r="B27" s="12" t="s">
        <v>343</v>
      </c>
      <c r="C27" s="13">
        <v>170</v>
      </c>
      <c r="D27" s="12" t="s">
        <v>43</v>
      </c>
      <c r="E27" s="12" t="s">
        <v>344</v>
      </c>
      <c r="F27" s="14" t="s">
        <v>345</v>
      </c>
      <c r="G27" s="15" t="s">
        <v>17</v>
      </c>
      <c r="H27" s="15" t="s">
        <v>18</v>
      </c>
      <c r="I27" s="16">
        <v>45097</v>
      </c>
    </row>
    <row r="28" spans="1:9" ht="27" customHeight="1">
      <c r="A28" s="12" t="s">
        <v>311</v>
      </c>
      <c r="B28" s="12" t="s">
        <v>312</v>
      </c>
      <c r="C28" s="13">
        <v>166</v>
      </c>
      <c r="D28" s="12" t="s">
        <v>313</v>
      </c>
      <c r="E28" s="12" t="s">
        <v>47</v>
      </c>
      <c r="F28" s="14" t="s">
        <v>48</v>
      </c>
      <c r="G28" s="15" t="s">
        <v>17</v>
      </c>
      <c r="H28" s="15" t="s">
        <v>18</v>
      </c>
      <c r="I28" s="16">
        <v>45048</v>
      </c>
    </row>
    <row r="29" spans="1:9" ht="27" customHeight="1">
      <c r="A29" s="12" t="s">
        <v>346</v>
      </c>
      <c r="B29" s="12" t="s">
        <v>347</v>
      </c>
      <c r="C29" s="13">
        <v>171</v>
      </c>
      <c r="D29" s="12" t="s">
        <v>43</v>
      </c>
      <c r="E29" s="12" t="s">
        <v>314</v>
      </c>
      <c r="F29" s="14" t="s">
        <v>40</v>
      </c>
      <c r="G29" s="15" t="s">
        <v>17</v>
      </c>
      <c r="H29" s="15" t="s">
        <v>18</v>
      </c>
      <c r="I29" s="16">
        <v>45096</v>
      </c>
    </row>
    <row r="30" spans="1:9" ht="27" customHeight="1">
      <c r="A30" s="12" t="s">
        <v>289</v>
      </c>
      <c r="B30" s="12" t="s">
        <v>290</v>
      </c>
      <c r="C30" s="13">
        <v>165</v>
      </c>
      <c r="D30" s="12" t="s">
        <v>43</v>
      </c>
      <c r="E30" s="12" t="s">
        <v>314</v>
      </c>
      <c r="F30" s="14" t="s">
        <v>40</v>
      </c>
      <c r="G30" s="15" t="s">
        <v>17</v>
      </c>
      <c r="H30" s="15" t="s">
        <v>18</v>
      </c>
      <c r="I30" s="16">
        <v>45034</v>
      </c>
    </row>
    <row r="31" spans="1:9" ht="27" customHeight="1">
      <c r="A31" s="12" t="s">
        <v>78</v>
      </c>
      <c r="B31" s="12" t="s">
        <v>79</v>
      </c>
      <c r="C31" s="13">
        <v>50</v>
      </c>
      <c r="D31" s="12" t="s">
        <v>26</v>
      </c>
      <c r="E31" s="18" t="s">
        <v>31</v>
      </c>
      <c r="F31" s="14" t="s">
        <v>80</v>
      </c>
      <c r="G31" s="15" t="s">
        <v>17</v>
      </c>
      <c r="H31" s="15" t="s">
        <v>18</v>
      </c>
      <c r="I31" s="16">
        <v>42954</v>
      </c>
    </row>
    <row r="32" spans="1:9" ht="27" customHeight="1">
      <c r="A32" s="12" t="s">
        <v>244</v>
      </c>
      <c r="B32" s="12" t="s">
        <v>245</v>
      </c>
      <c r="C32" s="13">
        <v>151</v>
      </c>
      <c r="D32" s="12" t="s">
        <v>71</v>
      </c>
      <c r="E32" s="18" t="s">
        <v>246</v>
      </c>
      <c r="F32" s="14" t="s">
        <v>32</v>
      </c>
      <c r="G32" s="15" t="s">
        <v>17</v>
      </c>
      <c r="H32" s="15" t="s">
        <v>18</v>
      </c>
      <c r="I32" s="16">
        <v>45007</v>
      </c>
    </row>
    <row r="33" spans="1:9" ht="27" customHeight="1">
      <c r="A33" s="12" t="s">
        <v>315</v>
      </c>
      <c r="B33" s="12" t="s">
        <v>316</v>
      </c>
      <c r="C33" s="13">
        <v>167</v>
      </c>
      <c r="D33" s="12" t="s">
        <v>63</v>
      </c>
      <c r="E33" s="18" t="s">
        <v>47</v>
      </c>
      <c r="F33" s="14" t="s">
        <v>48</v>
      </c>
      <c r="G33" s="15" t="s">
        <v>17</v>
      </c>
      <c r="H33" s="15" t="s">
        <v>18</v>
      </c>
      <c r="I33" s="16">
        <v>45050</v>
      </c>
    </row>
    <row r="34" spans="1:9" ht="27" customHeight="1">
      <c r="A34" s="12" t="s">
        <v>81</v>
      </c>
      <c r="B34" s="12" t="s">
        <v>82</v>
      </c>
      <c r="C34" s="13">
        <v>27</v>
      </c>
      <c r="D34" s="12" t="s">
        <v>26</v>
      </c>
      <c r="E34" s="12" t="s">
        <v>31</v>
      </c>
      <c r="F34" s="14" t="s">
        <v>80</v>
      </c>
      <c r="G34" s="15" t="s">
        <v>17</v>
      </c>
      <c r="H34" s="15" t="s">
        <v>18</v>
      </c>
      <c r="I34" s="16">
        <v>42725</v>
      </c>
    </row>
    <row r="35" spans="1:9" ht="27" customHeight="1">
      <c r="A35" s="12" t="s">
        <v>83</v>
      </c>
      <c r="B35" s="12" t="s">
        <v>84</v>
      </c>
      <c r="C35" s="13">
        <v>65</v>
      </c>
      <c r="D35" s="12" t="s">
        <v>43</v>
      </c>
      <c r="E35" s="12" t="s">
        <v>314</v>
      </c>
      <c r="F35" s="14" t="s">
        <v>40</v>
      </c>
      <c r="G35" s="15" t="s">
        <v>17</v>
      </c>
      <c r="H35" s="15" t="s">
        <v>18</v>
      </c>
      <c r="I35" s="16">
        <v>43323</v>
      </c>
    </row>
    <row r="36" spans="1:9" ht="27" customHeight="1">
      <c r="A36" s="12" t="s">
        <v>348</v>
      </c>
      <c r="B36" s="12" t="s">
        <v>349</v>
      </c>
      <c r="C36" s="13">
        <v>176</v>
      </c>
      <c r="D36" s="12" t="s">
        <v>63</v>
      </c>
      <c r="E36" s="12" t="s">
        <v>22</v>
      </c>
      <c r="F36" s="14" t="s">
        <v>23</v>
      </c>
      <c r="G36" s="15" t="s">
        <v>17</v>
      </c>
      <c r="H36" s="15" t="s">
        <v>18</v>
      </c>
      <c r="I36" s="16">
        <v>45097</v>
      </c>
    </row>
    <row r="37" spans="1:9" ht="27" customHeight="1">
      <c r="A37" s="12" t="s">
        <v>317</v>
      </c>
      <c r="B37" s="12" t="s">
        <v>318</v>
      </c>
      <c r="C37" s="13">
        <v>168</v>
      </c>
      <c r="D37" s="12" t="s">
        <v>71</v>
      </c>
      <c r="E37" s="12" t="s">
        <v>72</v>
      </c>
      <c r="F37" s="14" t="s">
        <v>100</v>
      </c>
      <c r="G37" s="15" t="s">
        <v>17</v>
      </c>
      <c r="H37" s="15" t="s">
        <v>18</v>
      </c>
      <c r="I37" s="16">
        <v>45069</v>
      </c>
    </row>
    <row r="38" spans="1:9" ht="27" customHeight="1">
      <c r="A38" s="12" t="s">
        <v>92</v>
      </c>
      <c r="B38" s="12" t="s">
        <v>93</v>
      </c>
      <c r="C38" s="13">
        <v>135</v>
      </c>
      <c r="D38" s="12" t="s">
        <v>21</v>
      </c>
      <c r="E38" s="12" t="s">
        <v>31</v>
      </c>
      <c r="F38" s="14" t="s">
        <v>32</v>
      </c>
      <c r="G38" s="15" t="s">
        <v>17</v>
      </c>
      <c r="H38" s="15" t="s">
        <v>18</v>
      </c>
      <c r="I38" s="16">
        <v>44572</v>
      </c>
    </row>
    <row r="39" spans="1:9" ht="27" customHeight="1">
      <c r="A39" s="12" t="s">
        <v>350</v>
      </c>
      <c r="B39" s="12" t="s">
        <v>351</v>
      </c>
      <c r="C39" s="13">
        <v>177</v>
      </c>
      <c r="D39" s="12" t="s">
        <v>63</v>
      </c>
      <c r="E39" s="12" t="s">
        <v>352</v>
      </c>
      <c r="F39" s="14" t="s">
        <v>353</v>
      </c>
      <c r="G39" s="15" t="s">
        <v>17</v>
      </c>
      <c r="H39" s="15" t="s">
        <v>18</v>
      </c>
      <c r="I39" s="16">
        <v>45097</v>
      </c>
    </row>
    <row r="40" spans="1:9" ht="27" customHeight="1">
      <c r="A40" s="12" t="s">
        <v>97</v>
      </c>
      <c r="B40" s="12" t="s">
        <v>98</v>
      </c>
      <c r="C40" s="13">
        <v>120</v>
      </c>
      <c r="D40" s="12" t="s">
        <v>21</v>
      </c>
      <c r="E40" s="12" t="s">
        <v>99</v>
      </c>
      <c r="F40" s="14" t="s">
        <v>100</v>
      </c>
      <c r="G40" s="15" t="s">
        <v>17</v>
      </c>
      <c r="H40" s="15" t="s">
        <v>18</v>
      </c>
      <c r="I40" s="16">
        <v>44392</v>
      </c>
    </row>
    <row r="41" spans="1:9" ht="27" customHeight="1">
      <c r="A41" s="12" t="s">
        <v>101</v>
      </c>
      <c r="B41" s="12" t="s">
        <v>102</v>
      </c>
      <c r="C41" s="13">
        <v>49</v>
      </c>
      <c r="D41" s="12" t="s">
        <v>26</v>
      </c>
      <c r="E41" s="12" t="s">
        <v>31</v>
      </c>
      <c r="F41" s="14" t="s">
        <v>32</v>
      </c>
      <c r="G41" s="15" t="s">
        <v>17</v>
      </c>
      <c r="H41" s="15" t="s">
        <v>18</v>
      </c>
      <c r="I41" s="16">
        <v>42948</v>
      </c>
    </row>
    <row r="42" spans="1:9" ht="27" customHeight="1">
      <c r="A42" s="12" t="s">
        <v>247</v>
      </c>
      <c r="B42" s="12" t="s">
        <v>248</v>
      </c>
      <c r="C42" s="13">
        <v>156</v>
      </c>
      <c r="D42" s="12" t="s">
        <v>71</v>
      </c>
      <c r="E42" s="12" t="s">
        <v>86</v>
      </c>
      <c r="F42" s="14" t="s">
        <v>57</v>
      </c>
      <c r="G42" s="15" t="s">
        <v>17</v>
      </c>
      <c r="H42" s="15" t="s">
        <v>18</v>
      </c>
      <c r="I42" s="16">
        <v>45013</v>
      </c>
    </row>
    <row r="43" spans="1:9" ht="27" customHeight="1">
      <c r="A43" s="12" t="s">
        <v>354</v>
      </c>
      <c r="B43" s="12" t="s">
        <v>355</v>
      </c>
      <c r="C43" s="13">
        <v>178</v>
      </c>
      <c r="D43" s="12" t="s">
        <v>63</v>
      </c>
      <c r="E43" s="12" t="s">
        <v>22</v>
      </c>
      <c r="F43" s="14" t="s">
        <v>23</v>
      </c>
      <c r="G43" s="15" t="s">
        <v>17</v>
      </c>
      <c r="H43" s="15" t="s">
        <v>18</v>
      </c>
      <c r="I43" s="16">
        <v>45097</v>
      </c>
    </row>
    <row r="44" spans="1:9" ht="27" customHeight="1">
      <c r="A44" s="12" t="s">
        <v>103</v>
      </c>
      <c r="B44" s="12" t="s">
        <v>104</v>
      </c>
      <c r="C44" s="13">
        <v>142</v>
      </c>
      <c r="D44" s="12" t="s">
        <v>452</v>
      </c>
      <c r="E44" s="12" t="s">
        <v>56</v>
      </c>
      <c r="F44" s="14" t="s">
        <v>57</v>
      </c>
      <c r="G44" s="15" t="s">
        <v>17</v>
      </c>
      <c r="H44" s="15" t="s">
        <v>18</v>
      </c>
      <c r="I44" s="16">
        <v>44655</v>
      </c>
    </row>
    <row r="45" spans="1:9" ht="27" customHeight="1">
      <c r="A45" s="12" t="s">
        <v>291</v>
      </c>
      <c r="B45" s="12" t="s">
        <v>292</v>
      </c>
      <c r="C45" s="13">
        <v>163</v>
      </c>
      <c r="D45" s="12" t="s">
        <v>43</v>
      </c>
      <c r="E45" s="12" t="s">
        <v>314</v>
      </c>
      <c r="F45" s="14" t="s">
        <v>40</v>
      </c>
      <c r="G45" s="15" t="s">
        <v>17</v>
      </c>
      <c r="H45" s="15" t="s">
        <v>18</v>
      </c>
      <c r="I45" s="16">
        <v>45034</v>
      </c>
    </row>
    <row r="46" spans="1:9" ht="27" customHeight="1">
      <c r="A46" s="12" t="s">
        <v>356</v>
      </c>
      <c r="B46" s="12" t="s">
        <v>357</v>
      </c>
      <c r="C46" s="13">
        <v>179</v>
      </c>
      <c r="D46" s="12" t="s">
        <v>63</v>
      </c>
      <c r="E46" s="12" t="s">
        <v>27</v>
      </c>
      <c r="F46" s="14" t="s">
        <v>28</v>
      </c>
      <c r="G46" s="15" t="s">
        <v>17</v>
      </c>
      <c r="H46" s="15" t="s">
        <v>18</v>
      </c>
      <c r="I46" s="16">
        <v>45097</v>
      </c>
    </row>
    <row r="47" spans="1:9" ht="27" customHeight="1">
      <c r="A47" s="12" t="s">
        <v>293</v>
      </c>
      <c r="B47" s="12" t="s">
        <v>294</v>
      </c>
      <c r="C47" s="13">
        <v>158</v>
      </c>
      <c r="D47" s="12" t="s">
        <v>116</v>
      </c>
      <c r="E47" s="12" t="s">
        <v>15</v>
      </c>
      <c r="F47" s="14" t="s">
        <v>295</v>
      </c>
      <c r="G47" s="15" t="s">
        <v>17</v>
      </c>
      <c r="H47" s="15" t="s">
        <v>18</v>
      </c>
      <c r="I47" s="16">
        <v>45027</v>
      </c>
    </row>
    <row r="48" spans="1:9" ht="27" customHeight="1">
      <c r="A48" s="12" t="s">
        <v>358</v>
      </c>
      <c r="B48" s="12" t="s">
        <v>359</v>
      </c>
      <c r="C48" s="13">
        <v>180</v>
      </c>
      <c r="D48" s="12" t="s">
        <v>63</v>
      </c>
      <c r="E48" s="12" t="s">
        <v>52</v>
      </c>
      <c r="F48" s="14" t="s">
        <v>53</v>
      </c>
      <c r="G48" s="15" t="s">
        <v>17</v>
      </c>
      <c r="H48" s="15" t="s">
        <v>18</v>
      </c>
      <c r="I48" s="16">
        <v>45097</v>
      </c>
    </row>
    <row r="49" spans="1:9" ht="27" customHeight="1">
      <c r="A49" s="12" t="s">
        <v>125</v>
      </c>
      <c r="B49" s="12" t="s">
        <v>126</v>
      </c>
      <c r="C49" s="13">
        <v>36</v>
      </c>
      <c r="D49" s="12" t="s">
        <v>26</v>
      </c>
      <c r="E49" s="12" t="s">
        <v>31</v>
      </c>
      <c r="F49" s="14" t="s">
        <v>80</v>
      </c>
      <c r="G49" s="15" t="s">
        <v>17</v>
      </c>
      <c r="H49" s="15" t="s">
        <v>18</v>
      </c>
      <c r="I49" s="16">
        <v>42829</v>
      </c>
    </row>
    <row r="50" spans="1:9" ht="27" customHeight="1">
      <c r="A50" s="12" t="s">
        <v>249</v>
      </c>
      <c r="B50" s="12" t="s">
        <v>250</v>
      </c>
      <c r="C50" s="13">
        <v>157</v>
      </c>
      <c r="D50" s="12" t="s">
        <v>43</v>
      </c>
      <c r="E50" s="12" t="s">
        <v>234</v>
      </c>
      <c r="F50" s="14" t="s">
        <v>295</v>
      </c>
      <c r="G50" s="15" t="s">
        <v>17</v>
      </c>
      <c r="H50" s="15" t="s">
        <v>18</v>
      </c>
      <c r="I50" s="16">
        <v>45013</v>
      </c>
    </row>
    <row r="51" spans="1:9" ht="27" customHeight="1">
      <c r="A51" s="12" t="s">
        <v>360</v>
      </c>
      <c r="B51" s="12" t="s">
        <v>361</v>
      </c>
      <c r="C51" s="13">
        <v>181</v>
      </c>
      <c r="D51" s="12" t="s">
        <v>63</v>
      </c>
      <c r="E51" s="12" t="s">
        <v>135</v>
      </c>
      <c r="F51" s="14" t="s">
        <v>53</v>
      </c>
      <c r="G51" s="15" t="s">
        <v>17</v>
      </c>
      <c r="H51" s="15" t="s">
        <v>18</v>
      </c>
      <c r="I51" s="16">
        <v>45097</v>
      </c>
    </row>
    <row r="52" spans="1:9" ht="27" customHeight="1">
      <c r="A52" s="12" t="s">
        <v>127</v>
      </c>
      <c r="B52" s="12" t="s">
        <v>128</v>
      </c>
      <c r="C52" s="13">
        <v>42</v>
      </c>
      <c r="D52" s="12" t="s">
        <v>26</v>
      </c>
      <c r="E52" s="18" t="s">
        <v>31</v>
      </c>
      <c r="F52" s="14" t="s">
        <v>80</v>
      </c>
      <c r="G52" s="15" t="s">
        <v>17</v>
      </c>
      <c r="H52" s="15" t="s">
        <v>18</v>
      </c>
      <c r="I52" s="16">
        <v>42926</v>
      </c>
    </row>
    <row r="53" spans="1:9" ht="27" customHeight="1">
      <c r="A53" s="12" t="s">
        <v>251</v>
      </c>
      <c r="B53" s="12" t="s">
        <v>252</v>
      </c>
      <c r="C53" s="13">
        <v>155</v>
      </c>
      <c r="D53" s="12" t="s">
        <v>242</v>
      </c>
      <c r="E53" s="18" t="s">
        <v>253</v>
      </c>
      <c r="F53" s="14" t="s">
        <v>40</v>
      </c>
      <c r="G53" s="15" t="s">
        <v>17</v>
      </c>
      <c r="H53" s="15" t="s">
        <v>18</v>
      </c>
      <c r="I53" s="16">
        <v>45013</v>
      </c>
    </row>
    <row r="54" spans="1:9" ht="27" customHeight="1">
      <c r="A54" s="12" t="s">
        <v>132</v>
      </c>
      <c r="B54" s="12" t="s">
        <v>133</v>
      </c>
      <c r="C54" s="13">
        <v>136</v>
      </c>
      <c r="D54" s="12" t="s">
        <v>134</v>
      </c>
      <c r="E54" s="12" t="s">
        <v>135</v>
      </c>
      <c r="F54" s="14" t="s">
        <v>53</v>
      </c>
      <c r="G54" s="15" t="s">
        <v>17</v>
      </c>
      <c r="H54" s="15" t="s">
        <v>18</v>
      </c>
      <c r="I54" s="16">
        <v>44579</v>
      </c>
    </row>
    <row r="55" spans="1:9" ht="27" customHeight="1">
      <c r="A55" s="12" t="s">
        <v>362</v>
      </c>
      <c r="B55" s="12" t="s">
        <v>363</v>
      </c>
      <c r="C55" s="13">
        <v>182</v>
      </c>
      <c r="D55" s="12" t="s">
        <v>63</v>
      </c>
      <c r="E55" s="12" t="s">
        <v>22</v>
      </c>
      <c r="F55" s="14" t="s">
        <v>35</v>
      </c>
      <c r="G55" s="15" t="s">
        <v>17</v>
      </c>
      <c r="H55" s="15" t="s">
        <v>18</v>
      </c>
      <c r="I55" s="16">
        <v>45097</v>
      </c>
    </row>
    <row r="56" spans="1:9" ht="27" customHeight="1">
      <c r="A56" s="12" t="s">
        <v>143</v>
      </c>
      <c r="B56" s="12" t="s">
        <v>144</v>
      </c>
      <c r="C56" s="13">
        <v>133</v>
      </c>
      <c r="D56" s="12" t="s">
        <v>145</v>
      </c>
      <c r="E56" s="12" t="s">
        <v>77</v>
      </c>
      <c r="F56" s="14" t="s">
        <v>117</v>
      </c>
      <c r="G56" s="15" t="s">
        <v>17</v>
      </c>
      <c r="H56" s="15" t="s">
        <v>18</v>
      </c>
      <c r="I56" s="16">
        <v>44566</v>
      </c>
    </row>
    <row r="57" spans="1:9" ht="27" customHeight="1">
      <c r="A57" s="12" t="s">
        <v>364</v>
      </c>
      <c r="B57" s="12" t="s">
        <v>365</v>
      </c>
      <c r="C57" s="13">
        <v>183</v>
      </c>
      <c r="D57" s="12" t="s">
        <v>63</v>
      </c>
      <c r="E57" s="12" t="s">
        <v>22</v>
      </c>
      <c r="F57" s="14" t="s">
        <v>23</v>
      </c>
      <c r="G57" s="15" t="s">
        <v>17</v>
      </c>
      <c r="H57" s="15" t="s">
        <v>18</v>
      </c>
      <c r="I57" s="16" t="s">
        <v>366</v>
      </c>
    </row>
    <row r="58" spans="1:9" ht="27" customHeight="1">
      <c r="A58" s="12" t="s">
        <v>148</v>
      </c>
      <c r="B58" s="12" t="s">
        <v>149</v>
      </c>
      <c r="C58" s="13">
        <v>43</v>
      </c>
      <c r="D58" s="12" t="s">
        <v>26</v>
      </c>
      <c r="E58" s="12" t="s">
        <v>22</v>
      </c>
      <c r="F58" s="14" t="s">
        <v>296</v>
      </c>
      <c r="G58" s="15" t="s">
        <v>17</v>
      </c>
      <c r="H58" s="15" t="s">
        <v>18</v>
      </c>
      <c r="I58" s="16">
        <v>42928</v>
      </c>
    </row>
    <row r="59" spans="1:9" ht="26.45" customHeight="1">
      <c r="A59" s="12" t="s">
        <v>150</v>
      </c>
      <c r="B59" s="12" t="s">
        <v>151</v>
      </c>
      <c r="C59" s="13">
        <v>73</v>
      </c>
      <c r="D59" s="12" t="s">
        <v>26</v>
      </c>
      <c r="E59" s="12" t="s">
        <v>22</v>
      </c>
      <c r="F59" s="14" t="s">
        <v>23</v>
      </c>
      <c r="G59" s="15" t="s">
        <v>17</v>
      </c>
      <c r="H59" s="15" t="s">
        <v>18</v>
      </c>
      <c r="I59" s="16">
        <v>43742</v>
      </c>
    </row>
    <row r="60" spans="1:9" ht="26.45" customHeight="1">
      <c r="A60" s="12" t="s">
        <v>367</v>
      </c>
      <c r="B60" s="12" t="s">
        <v>368</v>
      </c>
      <c r="C60" s="13">
        <v>184</v>
      </c>
      <c r="D60" s="12" t="s">
        <v>369</v>
      </c>
      <c r="E60" s="12" t="s">
        <v>22</v>
      </c>
      <c r="F60" s="14" t="s">
        <v>23</v>
      </c>
      <c r="G60" s="15" t="s">
        <v>17</v>
      </c>
      <c r="H60" s="15" t="s">
        <v>18</v>
      </c>
      <c r="I60" s="16">
        <v>45097</v>
      </c>
    </row>
    <row r="61" spans="1:9" ht="42" customHeight="1" thickBot="1">
      <c r="A61" s="206" t="s">
        <v>152</v>
      </c>
      <c r="B61" s="207"/>
      <c r="C61" s="207"/>
      <c r="D61" s="207"/>
      <c r="E61" s="207"/>
      <c r="F61" s="207"/>
      <c r="G61" s="207"/>
      <c r="H61" s="207"/>
      <c r="I61" s="21"/>
    </row>
    <row r="62" spans="1:9" ht="28.5" customHeight="1" thickBot="1">
      <c r="A62" s="2" t="s">
        <v>2</v>
      </c>
      <c r="B62" s="3" t="s">
        <v>3</v>
      </c>
      <c r="C62" s="3" t="s">
        <v>4</v>
      </c>
      <c r="D62" s="3" t="s">
        <v>5</v>
      </c>
      <c r="E62" s="3" t="s">
        <v>7</v>
      </c>
      <c r="F62" s="73" t="s">
        <v>8</v>
      </c>
      <c r="G62" s="23" t="s">
        <v>153</v>
      </c>
      <c r="H62" s="24"/>
    </row>
    <row r="63" spans="1:9" ht="27" customHeight="1">
      <c r="A63" s="6" t="s">
        <v>297</v>
      </c>
      <c r="B63" s="6" t="s">
        <v>298</v>
      </c>
      <c r="C63" s="114">
        <v>160</v>
      </c>
      <c r="D63" s="6" t="s">
        <v>156</v>
      </c>
      <c r="E63" s="8" t="s">
        <v>40</v>
      </c>
      <c r="F63" s="117" t="s">
        <v>157</v>
      </c>
      <c r="G63" s="25">
        <v>45027</v>
      </c>
      <c r="H63" s="26"/>
    </row>
    <row r="64" spans="1:9" ht="31.5" customHeight="1">
      <c r="A64" s="12" t="s">
        <v>254</v>
      </c>
      <c r="B64" s="12" t="s">
        <v>255</v>
      </c>
      <c r="C64" s="13">
        <v>148</v>
      </c>
      <c r="D64" s="12" t="s">
        <v>162</v>
      </c>
      <c r="E64" s="14" t="s">
        <v>147</v>
      </c>
      <c r="F64" s="118" t="s">
        <v>157</v>
      </c>
      <c r="G64" s="25">
        <v>44995</v>
      </c>
      <c r="H64" s="26"/>
    </row>
    <row r="65" spans="1:8" ht="31.5" customHeight="1">
      <c r="A65" s="12" t="s">
        <v>256</v>
      </c>
      <c r="B65" s="12" t="s">
        <v>226</v>
      </c>
      <c r="C65" s="13">
        <v>147</v>
      </c>
      <c r="D65" s="12" t="s">
        <v>370</v>
      </c>
      <c r="E65" s="14" t="s">
        <v>258</v>
      </c>
      <c r="F65" s="118" t="s">
        <v>157</v>
      </c>
      <c r="G65" s="25">
        <v>44974</v>
      </c>
      <c r="H65" s="26"/>
    </row>
  </sheetData>
  <mergeCells count="3">
    <mergeCell ref="A1:I1"/>
    <mergeCell ref="A2:I2"/>
    <mergeCell ref="A61:H6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opLeftCell="A43" workbookViewId="0">
      <selection activeCell="D48" sqref="D48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4.42578125" bestFit="1" customWidth="1"/>
    <col min="6" max="6" width="42.42578125" customWidth="1"/>
    <col min="7" max="7" width="22.42578125" style="20" bestFit="1" customWidth="1"/>
    <col min="8" max="8" width="18.7109375" style="20" bestFit="1" customWidth="1"/>
    <col min="9" max="9" width="21.28515625" style="20" customWidth="1"/>
    <col min="10" max="10" width="10.7109375" bestFit="1" customWidth="1"/>
  </cols>
  <sheetData>
    <row r="1" spans="1:9" ht="42" customHeight="1">
      <c r="A1" s="201" t="s">
        <v>383</v>
      </c>
      <c r="B1" s="201"/>
      <c r="C1" s="201"/>
      <c r="D1" s="201"/>
      <c r="E1" s="201"/>
      <c r="F1" s="201"/>
      <c r="G1" s="201"/>
      <c r="H1" s="201"/>
      <c r="I1" s="201"/>
    </row>
    <row r="2" spans="1:9" ht="42" customHeight="1" thickBot="1">
      <c r="A2" s="202" t="s">
        <v>1</v>
      </c>
      <c r="B2" s="201"/>
      <c r="C2" s="201"/>
      <c r="D2" s="201"/>
      <c r="E2" s="201"/>
      <c r="F2" s="201"/>
      <c r="G2" s="201"/>
      <c r="H2" s="201"/>
      <c r="I2" s="201"/>
    </row>
    <row r="3" spans="1:9" ht="28.5" customHeight="1" thickBot="1">
      <c r="A3" s="108" t="s">
        <v>2</v>
      </c>
      <c r="B3" s="108" t="s">
        <v>3</v>
      </c>
      <c r="C3" s="109" t="s">
        <v>4</v>
      </c>
      <c r="D3" s="110" t="s">
        <v>5</v>
      </c>
      <c r="E3" s="110" t="s">
        <v>6</v>
      </c>
      <c r="F3" s="87" t="s">
        <v>7</v>
      </c>
      <c r="G3" s="87" t="s">
        <v>8</v>
      </c>
      <c r="H3" s="87" t="s">
        <v>9</v>
      </c>
      <c r="I3" s="4" t="s">
        <v>10</v>
      </c>
    </row>
    <row r="4" spans="1:9" ht="28.5" customHeight="1" thickBot="1">
      <c r="A4" s="6" t="s">
        <v>329</v>
      </c>
      <c r="B4" s="111" t="s">
        <v>330</v>
      </c>
      <c r="C4" s="111">
        <v>169</v>
      </c>
      <c r="D4" s="6" t="s">
        <v>71</v>
      </c>
      <c r="E4" s="6" t="s">
        <v>331</v>
      </c>
      <c r="F4" s="45" t="s">
        <v>48</v>
      </c>
      <c r="G4" s="112" t="s">
        <v>17</v>
      </c>
      <c r="H4" s="112" t="s">
        <v>18</v>
      </c>
      <c r="I4" s="113">
        <v>44928</v>
      </c>
    </row>
    <row r="5" spans="1:9" ht="28.5" customHeight="1" thickBot="1">
      <c r="A5" s="6" t="s">
        <v>384</v>
      </c>
      <c r="B5" s="111" t="s">
        <v>385</v>
      </c>
      <c r="C5" s="111">
        <v>185</v>
      </c>
      <c r="D5" s="6" t="s">
        <v>63</v>
      </c>
      <c r="E5" s="6" t="s">
        <v>22</v>
      </c>
      <c r="F5" s="45" t="s">
        <v>23</v>
      </c>
      <c r="G5" s="112" t="s">
        <v>17</v>
      </c>
      <c r="H5" s="112" t="s">
        <v>18</v>
      </c>
      <c r="I5" s="113">
        <v>45110</v>
      </c>
    </row>
    <row r="6" spans="1:9" ht="28.5" customHeight="1">
      <c r="A6" s="6" t="s">
        <v>229</v>
      </c>
      <c r="B6" s="111" t="s">
        <v>230</v>
      </c>
      <c r="C6" s="111">
        <v>149</v>
      </c>
      <c r="D6" s="6" t="s">
        <v>43</v>
      </c>
      <c r="E6" s="6" t="s">
        <v>44</v>
      </c>
      <c r="F6" s="45" t="s">
        <v>28</v>
      </c>
      <c r="G6" s="112" t="s">
        <v>17</v>
      </c>
      <c r="H6" s="112" t="s">
        <v>18</v>
      </c>
      <c r="I6" s="113">
        <v>45006</v>
      </c>
    </row>
    <row r="7" spans="1:9" ht="27.75" customHeight="1">
      <c r="A7" s="6" t="s">
        <v>276</v>
      </c>
      <c r="B7" s="6" t="s">
        <v>277</v>
      </c>
      <c r="C7" s="129">
        <v>159</v>
      </c>
      <c r="D7" s="6" t="s">
        <v>233</v>
      </c>
      <c r="E7" s="6" t="s">
        <v>131</v>
      </c>
      <c r="F7" s="8" t="s">
        <v>278</v>
      </c>
      <c r="G7" s="9" t="s">
        <v>17</v>
      </c>
      <c r="H7" s="9" t="s">
        <v>18</v>
      </c>
      <c r="I7" s="10">
        <v>45027</v>
      </c>
    </row>
    <row r="8" spans="1:9" ht="27.75" customHeight="1">
      <c r="A8" s="6" t="s">
        <v>386</v>
      </c>
      <c r="B8" s="6" t="s">
        <v>387</v>
      </c>
      <c r="C8" s="129">
        <v>186</v>
      </c>
      <c r="D8" s="6" t="s">
        <v>63</v>
      </c>
      <c r="E8" s="6" t="s">
        <v>22</v>
      </c>
      <c r="F8" s="8" t="s">
        <v>23</v>
      </c>
      <c r="G8" s="9" t="s">
        <v>17</v>
      </c>
      <c r="H8" s="9" t="s">
        <v>18</v>
      </c>
      <c r="I8" s="10">
        <v>45110</v>
      </c>
    </row>
    <row r="9" spans="1:9" ht="27" customHeight="1">
      <c r="A9" s="12" t="s">
        <v>24</v>
      </c>
      <c r="B9" s="12" t="s">
        <v>25</v>
      </c>
      <c r="C9" s="13">
        <v>102</v>
      </c>
      <c r="D9" s="12" t="s">
        <v>26</v>
      </c>
      <c r="E9" s="12" t="s">
        <v>27</v>
      </c>
      <c r="F9" s="14" t="s">
        <v>28</v>
      </c>
      <c r="G9" s="15" t="s">
        <v>17</v>
      </c>
      <c r="H9" s="15" t="s">
        <v>18</v>
      </c>
      <c r="I9" s="16">
        <v>43844</v>
      </c>
    </row>
    <row r="10" spans="1:9" ht="27" customHeight="1">
      <c r="A10" s="12" t="s">
        <v>29</v>
      </c>
      <c r="B10" s="12" t="s">
        <v>30</v>
      </c>
      <c r="C10" s="13">
        <v>91</v>
      </c>
      <c r="D10" s="12" t="s">
        <v>21</v>
      </c>
      <c r="E10" s="12" t="s">
        <v>31</v>
      </c>
      <c r="F10" s="14" t="s">
        <v>32</v>
      </c>
      <c r="G10" s="15" t="s">
        <v>17</v>
      </c>
      <c r="H10" s="15" t="s">
        <v>18</v>
      </c>
      <c r="I10" s="16">
        <v>43678</v>
      </c>
    </row>
    <row r="11" spans="1:9" ht="27" customHeight="1">
      <c r="A11" s="12" t="s">
        <v>33</v>
      </c>
      <c r="B11" s="12" t="s">
        <v>34</v>
      </c>
      <c r="C11" s="13">
        <v>33</v>
      </c>
      <c r="D11" s="12" t="s">
        <v>21</v>
      </c>
      <c r="E11" s="12" t="s">
        <v>22</v>
      </c>
      <c r="F11" s="14" t="s">
        <v>35</v>
      </c>
      <c r="G11" s="15" t="s">
        <v>17</v>
      </c>
      <c r="H11" s="15" t="s">
        <v>18</v>
      </c>
      <c r="I11" s="16">
        <v>42809</v>
      </c>
    </row>
    <row r="12" spans="1:9" ht="27" customHeight="1">
      <c r="A12" s="12" t="s">
        <v>36</v>
      </c>
      <c r="B12" s="12" t="s">
        <v>37</v>
      </c>
      <c r="C12" s="13">
        <v>83</v>
      </c>
      <c r="D12" s="12" t="s">
        <v>38</v>
      </c>
      <c r="E12" s="12" t="s">
        <v>39</v>
      </c>
      <c r="F12" s="14" t="s">
        <v>40</v>
      </c>
      <c r="G12" s="15" t="s">
        <v>17</v>
      </c>
      <c r="H12" s="15" t="s">
        <v>18</v>
      </c>
      <c r="I12" s="16">
        <v>43775</v>
      </c>
    </row>
    <row r="13" spans="1:9" ht="27" customHeight="1">
      <c r="A13" s="12" t="s">
        <v>332</v>
      </c>
      <c r="B13" s="12" t="s">
        <v>333</v>
      </c>
      <c r="C13" s="13">
        <v>172</v>
      </c>
      <c r="D13" s="12" t="s">
        <v>63</v>
      </c>
      <c r="E13" s="12" t="s">
        <v>56</v>
      </c>
      <c r="F13" s="14" t="s">
        <v>57</v>
      </c>
      <c r="G13" s="15" t="s">
        <v>17</v>
      </c>
      <c r="H13" s="15" t="s">
        <v>18</v>
      </c>
      <c r="I13" s="16">
        <v>45097</v>
      </c>
    </row>
    <row r="14" spans="1:9" ht="27" customHeight="1">
      <c r="A14" s="12" t="s">
        <v>279</v>
      </c>
      <c r="B14" s="12" t="s">
        <v>280</v>
      </c>
      <c r="C14" s="13">
        <v>162</v>
      </c>
      <c r="D14" s="12" t="s">
        <v>124</v>
      </c>
      <c r="E14" s="12" t="s">
        <v>124</v>
      </c>
      <c r="F14" s="14" t="s">
        <v>40</v>
      </c>
      <c r="G14" s="15" t="s">
        <v>17</v>
      </c>
      <c r="H14" s="15" t="s">
        <v>18</v>
      </c>
      <c r="I14" s="16">
        <v>45034</v>
      </c>
    </row>
    <row r="15" spans="1:9" ht="27" customHeight="1">
      <c r="A15" s="12" t="s">
        <v>45</v>
      </c>
      <c r="B15" s="12" t="s">
        <v>46</v>
      </c>
      <c r="C15" s="13">
        <v>28</v>
      </c>
      <c r="D15" s="12" t="s">
        <v>21</v>
      </c>
      <c r="E15" s="12" t="s">
        <v>47</v>
      </c>
      <c r="F15" s="14" t="s">
        <v>48</v>
      </c>
      <c r="G15" s="15" t="s">
        <v>17</v>
      </c>
      <c r="H15" s="15" t="s">
        <v>18</v>
      </c>
      <c r="I15" s="16">
        <v>42759</v>
      </c>
    </row>
    <row r="16" spans="1:9" ht="27" customHeight="1">
      <c r="A16" s="12" t="s">
        <v>49</v>
      </c>
      <c r="B16" s="12" t="s">
        <v>50</v>
      </c>
      <c r="C16" s="13">
        <v>134</v>
      </c>
      <c r="D16" s="12" t="s">
        <v>281</v>
      </c>
      <c r="E16" s="12" t="s">
        <v>52</v>
      </c>
      <c r="F16" s="14" t="s">
        <v>53</v>
      </c>
      <c r="G16" s="15" t="s">
        <v>17</v>
      </c>
      <c r="H16" s="15" t="s">
        <v>18</v>
      </c>
      <c r="I16" s="16">
        <v>44567</v>
      </c>
    </row>
    <row r="17" spans="1:9" ht="27" customHeight="1">
      <c r="A17" s="12" t="s">
        <v>282</v>
      </c>
      <c r="B17" s="12" t="s">
        <v>283</v>
      </c>
      <c r="C17" s="13">
        <v>161</v>
      </c>
      <c r="D17" s="12" t="s">
        <v>71</v>
      </c>
      <c r="E17" s="12" t="s">
        <v>108</v>
      </c>
      <c r="F17" s="14" t="s">
        <v>53</v>
      </c>
      <c r="G17" s="15" t="s">
        <v>17</v>
      </c>
      <c r="H17" s="15" t="s">
        <v>18</v>
      </c>
      <c r="I17" s="16">
        <v>45033</v>
      </c>
    </row>
    <row r="18" spans="1:9" ht="27" customHeight="1">
      <c r="A18" s="12" t="s">
        <v>284</v>
      </c>
      <c r="B18" s="12" t="s">
        <v>285</v>
      </c>
      <c r="C18" s="13">
        <v>164</v>
      </c>
      <c r="D18" s="12" t="s">
        <v>286</v>
      </c>
      <c r="E18" s="12" t="s">
        <v>287</v>
      </c>
      <c r="F18" s="14" t="s">
        <v>40</v>
      </c>
      <c r="G18" s="15" t="s">
        <v>17</v>
      </c>
      <c r="H18" s="15" t="s">
        <v>18</v>
      </c>
      <c r="I18" s="16">
        <v>45034</v>
      </c>
    </row>
    <row r="19" spans="1:9" ht="27" customHeight="1">
      <c r="A19" s="12" t="s">
        <v>54</v>
      </c>
      <c r="B19" s="12" t="s">
        <v>55</v>
      </c>
      <c r="C19" s="13">
        <v>87</v>
      </c>
      <c r="D19" s="12" t="s">
        <v>21</v>
      </c>
      <c r="E19" s="12" t="s">
        <v>56</v>
      </c>
      <c r="F19" s="14" t="s">
        <v>57</v>
      </c>
      <c r="G19" s="15" t="s">
        <v>17</v>
      </c>
      <c r="H19" s="15" t="s">
        <v>18</v>
      </c>
      <c r="I19" s="16">
        <v>43684</v>
      </c>
    </row>
    <row r="20" spans="1:9" ht="27" customHeight="1">
      <c r="A20" s="12" t="s">
        <v>58</v>
      </c>
      <c r="B20" s="12" t="s">
        <v>59</v>
      </c>
      <c r="C20" s="13">
        <v>110</v>
      </c>
      <c r="D20" s="12" t="s">
        <v>288</v>
      </c>
      <c r="E20" s="12" t="s">
        <v>52</v>
      </c>
      <c r="F20" s="14" t="s">
        <v>53</v>
      </c>
      <c r="G20" s="15" t="s">
        <v>17</v>
      </c>
      <c r="H20" s="15" t="s">
        <v>18</v>
      </c>
      <c r="I20" s="16">
        <v>43926</v>
      </c>
    </row>
    <row r="21" spans="1:9" ht="27" customHeight="1">
      <c r="A21" s="12" t="s">
        <v>334</v>
      </c>
      <c r="B21" s="12" t="s">
        <v>335</v>
      </c>
      <c r="C21" s="13">
        <v>173</v>
      </c>
      <c r="D21" s="12" t="s">
        <v>63</v>
      </c>
      <c r="E21" s="12" t="s">
        <v>336</v>
      </c>
      <c r="F21" s="14" t="s">
        <v>53</v>
      </c>
      <c r="G21" s="15" t="s">
        <v>17</v>
      </c>
      <c r="H21" s="15" t="s">
        <v>18</v>
      </c>
      <c r="I21" s="16">
        <v>45097</v>
      </c>
    </row>
    <row r="22" spans="1:9" ht="27" customHeight="1">
      <c r="A22" s="12" t="s">
        <v>337</v>
      </c>
      <c r="B22" s="12" t="s">
        <v>338</v>
      </c>
      <c r="C22" s="13">
        <v>174</v>
      </c>
      <c r="D22" s="12" t="s">
        <v>63</v>
      </c>
      <c r="E22" s="12" t="s">
        <v>99</v>
      </c>
      <c r="F22" s="14" t="s">
        <v>100</v>
      </c>
      <c r="G22" s="15" t="s">
        <v>17</v>
      </c>
      <c r="H22" s="15" t="s">
        <v>18</v>
      </c>
      <c r="I22" s="16">
        <v>45097</v>
      </c>
    </row>
    <row r="23" spans="1:9" ht="26.25" customHeight="1">
      <c r="A23" s="12" t="s">
        <v>231</v>
      </c>
      <c r="B23" s="12" t="s">
        <v>232</v>
      </c>
      <c r="C23" s="13">
        <v>153</v>
      </c>
      <c r="D23" s="12" t="s">
        <v>233</v>
      </c>
      <c r="E23" s="12" t="s">
        <v>96</v>
      </c>
      <c r="F23" s="14" t="s">
        <v>117</v>
      </c>
      <c r="G23" s="15" t="s">
        <v>17</v>
      </c>
      <c r="H23" s="15" t="s">
        <v>18</v>
      </c>
      <c r="I23" s="16">
        <v>45007</v>
      </c>
    </row>
    <row r="24" spans="1:9" ht="26.25" customHeight="1">
      <c r="A24" s="12" t="s">
        <v>235</v>
      </c>
      <c r="B24" s="12" t="s">
        <v>236</v>
      </c>
      <c r="C24" s="13">
        <v>150</v>
      </c>
      <c r="D24" s="12" t="s">
        <v>233</v>
      </c>
      <c r="E24" s="12" t="s">
        <v>96</v>
      </c>
      <c r="F24" s="14" t="s">
        <v>117</v>
      </c>
      <c r="G24" s="15" t="s">
        <v>17</v>
      </c>
      <c r="H24" s="15" t="s">
        <v>237</v>
      </c>
      <c r="I24" s="16">
        <v>45007</v>
      </c>
    </row>
    <row r="25" spans="1:9" ht="27" customHeight="1">
      <c r="A25" s="12" t="s">
        <v>238</v>
      </c>
      <c r="B25" s="12" t="s">
        <v>239</v>
      </c>
      <c r="C25" s="13">
        <v>152</v>
      </c>
      <c r="D25" s="12" t="s">
        <v>71</v>
      </c>
      <c r="E25" s="12" t="s">
        <v>121</v>
      </c>
      <c r="F25" s="14" t="s">
        <v>23</v>
      </c>
      <c r="G25" s="15" t="s">
        <v>17</v>
      </c>
      <c r="H25" s="15" t="s">
        <v>237</v>
      </c>
      <c r="I25" s="16">
        <v>45007</v>
      </c>
    </row>
    <row r="26" spans="1:9" ht="27" customHeight="1">
      <c r="A26" s="12" t="s">
        <v>240</v>
      </c>
      <c r="B26" s="12" t="s">
        <v>241</v>
      </c>
      <c r="C26" s="13">
        <v>154</v>
      </c>
      <c r="D26" s="12" t="s">
        <v>242</v>
      </c>
      <c r="E26" s="12" t="s">
        <v>243</v>
      </c>
      <c r="F26" s="14" t="s">
        <v>32</v>
      </c>
      <c r="G26" s="15" t="s">
        <v>17</v>
      </c>
      <c r="H26" s="15" t="s">
        <v>18</v>
      </c>
      <c r="I26" s="16">
        <v>45013</v>
      </c>
    </row>
    <row r="27" spans="1:9" ht="27" customHeight="1">
      <c r="A27" s="12" t="s">
        <v>388</v>
      </c>
      <c r="B27" s="12" t="s">
        <v>389</v>
      </c>
      <c r="C27" s="13">
        <v>190</v>
      </c>
      <c r="D27" s="12" t="s">
        <v>63</v>
      </c>
      <c r="E27" s="12" t="s">
        <v>99</v>
      </c>
      <c r="F27" s="14" t="s">
        <v>100</v>
      </c>
      <c r="G27" s="15" t="s">
        <v>17</v>
      </c>
      <c r="H27" s="15" t="s">
        <v>18</v>
      </c>
      <c r="I27" s="16">
        <v>45117</v>
      </c>
    </row>
    <row r="28" spans="1:9" ht="27" customHeight="1">
      <c r="A28" s="12" t="s">
        <v>339</v>
      </c>
      <c r="B28" s="12" t="s">
        <v>340</v>
      </c>
      <c r="C28" s="13">
        <v>175</v>
      </c>
      <c r="D28" s="12" t="s">
        <v>63</v>
      </c>
      <c r="E28" s="12" t="s">
        <v>341</v>
      </c>
      <c r="F28" s="14" t="s">
        <v>48</v>
      </c>
      <c r="G28" s="15" t="s">
        <v>17</v>
      </c>
      <c r="H28" s="15" t="s">
        <v>18</v>
      </c>
      <c r="I28" s="16">
        <v>45097</v>
      </c>
    </row>
    <row r="29" spans="1:9" ht="27" customHeight="1">
      <c r="A29" s="12" t="s">
        <v>342</v>
      </c>
      <c r="B29" s="12" t="s">
        <v>343</v>
      </c>
      <c r="C29" s="13">
        <v>170</v>
      </c>
      <c r="D29" s="12" t="s">
        <v>43</v>
      </c>
      <c r="E29" s="12" t="s">
        <v>344</v>
      </c>
      <c r="F29" s="14" t="s">
        <v>345</v>
      </c>
      <c r="G29" s="15" t="s">
        <v>17</v>
      </c>
      <c r="H29" s="15" t="s">
        <v>18</v>
      </c>
      <c r="I29" s="16">
        <v>45097</v>
      </c>
    </row>
    <row r="30" spans="1:9" ht="27" customHeight="1">
      <c r="A30" s="12" t="s">
        <v>311</v>
      </c>
      <c r="B30" s="12" t="s">
        <v>312</v>
      </c>
      <c r="C30" s="13">
        <v>166</v>
      </c>
      <c r="D30" s="12" t="s">
        <v>313</v>
      </c>
      <c r="E30" s="12" t="s">
        <v>47</v>
      </c>
      <c r="F30" s="14" t="s">
        <v>48</v>
      </c>
      <c r="G30" s="15" t="s">
        <v>17</v>
      </c>
      <c r="H30" s="15" t="s">
        <v>18</v>
      </c>
      <c r="I30" s="16">
        <v>45048</v>
      </c>
    </row>
    <row r="31" spans="1:9" ht="27" customHeight="1">
      <c r="A31" s="12" t="s">
        <v>346</v>
      </c>
      <c r="B31" s="12" t="s">
        <v>347</v>
      </c>
      <c r="C31" s="13">
        <v>171</v>
      </c>
      <c r="D31" s="12" t="s">
        <v>43</v>
      </c>
      <c r="E31" s="12" t="s">
        <v>314</v>
      </c>
      <c r="F31" s="14" t="s">
        <v>40</v>
      </c>
      <c r="G31" s="15" t="s">
        <v>17</v>
      </c>
      <c r="H31" s="15" t="s">
        <v>18</v>
      </c>
      <c r="I31" s="16">
        <v>45096</v>
      </c>
    </row>
    <row r="32" spans="1:9" ht="27" customHeight="1">
      <c r="A32" s="12" t="s">
        <v>289</v>
      </c>
      <c r="B32" s="12" t="s">
        <v>290</v>
      </c>
      <c r="C32" s="13">
        <v>165</v>
      </c>
      <c r="D32" s="12" t="s">
        <v>43</v>
      </c>
      <c r="E32" s="12" t="s">
        <v>314</v>
      </c>
      <c r="F32" s="14" t="s">
        <v>40</v>
      </c>
      <c r="G32" s="15" t="s">
        <v>17</v>
      </c>
      <c r="H32" s="15" t="s">
        <v>18</v>
      </c>
      <c r="I32" s="16">
        <v>45034</v>
      </c>
    </row>
    <row r="33" spans="1:9" ht="27" customHeight="1">
      <c r="A33" s="12" t="s">
        <v>78</v>
      </c>
      <c r="B33" s="12" t="s">
        <v>79</v>
      </c>
      <c r="C33" s="13">
        <v>50</v>
      </c>
      <c r="D33" s="12" t="s">
        <v>26</v>
      </c>
      <c r="E33" s="18" t="s">
        <v>31</v>
      </c>
      <c r="F33" s="14" t="s">
        <v>80</v>
      </c>
      <c r="G33" s="15" t="s">
        <v>17</v>
      </c>
      <c r="H33" s="15" t="s">
        <v>18</v>
      </c>
      <c r="I33" s="16">
        <v>42954</v>
      </c>
    </row>
    <row r="34" spans="1:9" ht="27" customHeight="1">
      <c r="A34" s="12" t="s">
        <v>244</v>
      </c>
      <c r="B34" s="12" t="s">
        <v>245</v>
      </c>
      <c r="C34" s="13">
        <v>151</v>
      </c>
      <c r="D34" s="12" t="s">
        <v>71</v>
      </c>
      <c r="E34" s="18" t="s">
        <v>246</v>
      </c>
      <c r="F34" s="14" t="s">
        <v>32</v>
      </c>
      <c r="G34" s="15" t="s">
        <v>17</v>
      </c>
      <c r="H34" s="15" t="s">
        <v>18</v>
      </c>
      <c r="I34" s="16">
        <v>45007</v>
      </c>
    </row>
    <row r="35" spans="1:9" ht="27" customHeight="1">
      <c r="A35" s="12" t="s">
        <v>315</v>
      </c>
      <c r="B35" s="12" t="s">
        <v>316</v>
      </c>
      <c r="C35" s="13">
        <v>167</v>
      </c>
      <c r="D35" s="12" t="s">
        <v>63</v>
      </c>
      <c r="E35" s="18" t="s">
        <v>47</v>
      </c>
      <c r="F35" s="14" t="s">
        <v>48</v>
      </c>
      <c r="G35" s="15" t="s">
        <v>17</v>
      </c>
      <c r="H35" s="15" t="s">
        <v>18</v>
      </c>
      <c r="I35" s="16">
        <v>45050</v>
      </c>
    </row>
    <row r="36" spans="1:9" ht="27" customHeight="1">
      <c r="A36" s="12" t="s">
        <v>81</v>
      </c>
      <c r="B36" s="12" t="s">
        <v>82</v>
      </c>
      <c r="C36" s="13">
        <v>27</v>
      </c>
      <c r="D36" s="12" t="s">
        <v>26</v>
      </c>
      <c r="E36" s="12" t="s">
        <v>31</v>
      </c>
      <c r="F36" s="14" t="s">
        <v>80</v>
      </c>
      <c r="G36" s="15" t="s">
        <v>17</v>
      </c>
      <c r="H36" s="15" t="s">
        <v>18</v>
      </c>
      <c r="I36" s="16">
        <v>42725</v>
      </c>
    </row>
    <row r="37" spans="1:9" ht="27" customHeight="1">
      <c r="A37" s="12" t="s">
        <v>83</v>
      </c>
      <c r="B37" s="12" t="s">
        <v>84</v>
      </c>
      <c r="C37" s="13">
        <v>65</v>
      </c>
      <c r="D37" s="12" t="s">
        <v>43</v>
      </c>
      <c r="E37" s="12" t="s">
        <v>314</v>
      </c>
      <c r="F37" s="14" t="s">
        <v>40</v>
      </c>
      <c r="G37" s="15" t="s">
        <v>17</v>
      </c>
      <c r="H37" s="15" t="s">
        <v>18</v>
      </c>
      <c r="I37" s="16">
        <v>43323</v>
      </c>
    </row>
    <row r="38" spans="1:9" ht="27" customHeight="1">
      <c r="A38" s="12" t="s">
        <v>348</v>
      </c>
      <c r="B38" s="12" t="s">
        <v>349</v>
      </c>
      <c r="C38" s="13">
        <v>176</v>
      </c>
      <c r="D38" s="12" t="s">
        <v>63</v>
      </c>
      <c r="E38" s="12" t="s">
        <v>22</v>
      </c>
      <c r="F38" s="14" t="s">
        <v>23</v>
      </c>
      <c r="G38" s="15" t="s">
        <v>17</v>
      </c>
      <c r="H38" s="15" t="s">
        <v>18</v>
      </c>
      <c r="I38" s="16">
        <v>45097</v>
      </c>
    </row>
    <row r="39" spans="1:9" ht="27" customHeight="1">
      <c r="A39" s="12" t="s">
        <v>317</v>
      </c>
      <c r="B39" s="12" t="s">
        <v>318</v>
      </c>
      <c r="C39" s="13">
        <v>168</v>
      </c>
      <c r="D39" s="12" t="s">
        <v>71</v>
      </c>
      <c r="E39" s="12" t="s">
        <v>72</v>
      </c>
      <c r="F39" s="14" t="s">
        <v>100</v>
      </c>
      <c r="G39" s="15" t="s">
        <v>17</v>
      </c>
      <c r="H39" s="15" t="s">
        <v>18</v>
      </c>
      <c r="I39" s="16">
        <v>45069</v>
      </c>
    </row>
    <row r="40" spans="1:9" ht="27" customHeight="1">
      <c r="A40" s="12" t="s">
        <v>92</v>
      </c>
      <c r="B40" s="12" t="s">
        <v>93</v>
      </c>
      <c r="C40" s="13">
        <v>135</v>
      </c>
      <c r="D40" s="12" t="s">
        <v>21</v>
      </c>
      <c r="E40" s="12" t="s">
        <v>31</v>
      </c>
      <c r="F40" s="14" t="s">
        <v>32</v>
      </c>
      <c r="G40" s="15" t="s">
        <v>17</v>
      </c>
      <c r="H40" s="15" t="s">
        <v>18</v>
      </c>
      <c r="I40" s="16">
        <v>44572</v>
      </c>
    </row>
    <row r="41" spans="1:9" ht="27" customHeight="1">
      <c r="A41" s="12" t="s">
        <v>390</v>
      </c>
      <c r="B41" s="12" t="s">
        <v>391</v>
      </c>
      <c r="C41" s="13">
        <v>187</v>
      </c>
      <c r="D41" s="12" t="s">
        <v>63</v>
      </c>
      <c r="E41" s="12" t="s">
        <v>392</v>
      </c>
      <c r="F41" s="14" t="s">
        <v>40</v>
      </c>
      <c r="G41" s="15" t="s">
        <v>17</v>
      </c>
      <c r="H41" s="15" t="s">
        <v>18</v>
      </c>
      <c r="I41" s="16">
        <v>45110</v>
      </c>
    </row>
    <row r="42" spans="1:9" ht="27" customHeight="1">
      <c r="A42" s="12" t="s">
        <v>350</v>
      </c>
      <c r="B42" s="12" t="s">
        <v>351</v>
      </c>
      <c r="C42" s="13">
        <v>177</v>
      </c>
      <c r="D42" s="12" t="s">
        <v>63</v>
      </c>
      <c r="E42" s="12" t="s">
        <v>352</v>
      </c>
      <c r="F42" s="14" t="s">
        <v>353</v>
      </c>
      <c r="G42" s="15" t="s">
        <v>17</v>
      </c>
      <c r="H42" s="15" t="s">
        <v>18</v>
      </c>
      <c r="I42" s="16">
        <v>45097</v>
      </c>
    </row>
    <row r="43" spans="1:9" ht="27" customHeight="1">
      <c r="A43" s="12" t="s">
        <v>97</v>
      </c>
      <c r="B43" s="12" t="s">
        <v>98</v>
      </c>
      <c r="C43" s="13">
        <v>120</v>
      </c>
      <c r="D43" s="12" t="s">
        <v>21</v>
      </c>
      <c r="E43" s="12" t="s">
        <v>99</v>
      </c>
      <c r="F43" s="14" t="s">
        <v>100</v>
      </c>
      <c r="G43" s="15" t="s">
        <v>17</v>
      </c>
      <c r="H43" s="15" t="s">
        <v>18</v>
      </c>
      <c r="I43" s="16">
        <v>44392</v>
      </c>
    </row>
    <row r="44" spans="1:9" ht="27" customHeight="1">
      <c r="A44" s="12" t="s">
        <v>393</v>
      </c>
      <c r="B44" s="12" t="s">
        <v>394</v>
      </c>
      <c r="C44" s="13">
        <v>188</v>
      </c>
      <c r="D44" s="12" t="s">
        <v>63</v>
      </c>
      <c r="E44" s="12" t="s">
        <v>395</v>
      </c>
      <c r="F44" s="14" t="s">
        <v>117</v>
      </c>
      <c r="G44" s="15" t="s">
        <v>17</v>
      </c>
      <c r="H44" s="15" t="s">
        <v>18</v>
      </c>
      <c r="I44" s="16">
        <v>45110</v>
      </c>
    </row>
    <row r="45" spans="1:9" ht="27" customHeight="1">
      <c r="A45" s="12" t="s">
        <v>101</v>
      </c>
      <c r="B45" s="12" t="s">
        <v>102</v>
      </c>
      <c r="C45" s="13">
        <v>49</v>
      </c>
      <c r="D45" s="12" t="s">
        <v>26</v>
      </c>
      <c r="E45" s="12" t="s">
        <v>31</v>
      </c>
      <c r="F45" s="14" t="s">
        <v>32</v>
      </c>
      <c r="G45" s="15" t="s">
        <v>17</v>
      </c>
      <c r="H45" s="15" t="s">
        <v>18</v>
      </c>
      <c r="I45" s="16">
        <v>42948</v>
      </c>
    </row>
    <row r="46" spans="1:9" ht="27" customHeight="1">
      <c r="A46" s="12" t="s">
        <v>247</v>
      </c>
      <c r="B46" s="12" t="s">
        <v>248</v>
      </c>
      <c r="C46" s="13">
        <v>156</v>
      </c>
      <c r="D46" s="12" t="s">
        <v>71</v>
      </c>
      <c r="E46" s="12" t="s">
        <v>86</v>
      </c>
      <c r="F46" s="14" t="s">
        <v>57</v>
      </c>
      <c r="G46" s="15" t="s">
        <v>17</v>
      </c>
      <c r="H46" s="15" t="s">
        <v>18</v>
      </c>
      <c r="I46" s="16">
        <v>45013</v>
      </c>
    </row>
    <row r="47" spans="1:9" ht="27" customHeight="1">
      <c r="A47" s="12" t="s">
        <v>354</v>
      </c>
      <c r="B47" s="12" t="s">
        <v>355</v>
      </c>
      <c r="C47" s="13">
        <v>178</v>
      </c>
      <c r="D47" s="12" t="s">
        <v>63</v>
      </c>
      <c r="E47" s="12" t="s">
        <v>22</v>
      </c>
      <c r="F47" s="14" t="s">
        <v>23</v>
      </c>
      <c r="G47" s="15" t="s">
        <v>17</v>
      </c>
      <c r="H47" s="15" t="s">
        <v>18</v>
      </c>
      <c r="I47" s="16">
        <v>45097</v>
      </c>
    </row>
    <row r="48" spans="1:9" ht="27" customHeight="1">
      <c r="A48" s="12" t="s">
        <v>103</v>
      </c>
      <c r="B48" s="12" t="s">
        <v>104</v>
      </c>
      <c r="C48" s="13">
        <v>142</v>
      </c>
      <c r="D48" s="12" t="s">
        <v>452</v>
      </c>
      <c r="E48" s="12" t="s">
        <v>56</v>
      </c>
      <c r="F48" s="14" t="s">
        <v>57</v>
      </c>
      <c r="G48" s="15" t="s">
        <v>17</v>
      </c>
      <c r="H48" s="15" t="s">
        <v>18</v>
      </c>
      <c r="I48" s="16">
        <v>44655</v>
      </c>
    </row>
    <row r="49" spans="1:10" ht="27" customHeight="1">
      <c r="A49" s="12" t="s">
        <v>396</v>
      </c>
      <c r="B49" s="12" t="s">
        <v>397</v>
      </c>
      <c r="C49" s="13">
        <v>189</v>
      </c>
      <c r="D49" s="12" t="s">
        <v>63</v>
      </c>
      <c r="E49" s="12" t="s">
        <v>99</v>
      </c>
      <c r="F49" s="14" t="s">
        <v>100</v>
      </c>
      <c r="G49" s="15" t="s">
        <v>17</v>
      </c>
      <c r="H49" s="15" t="s">
        <v>18</v>
      </c>
      <c r="I49" s="16">
        <v>45110</v>
      </c>
      <c r="J49" s="132"/>
    </row>
    <row r="50" spans="1:10" ht="27" customHeight="1">
      <c r="A50" s="12" t="s">
        <v>291</v>
      </c>
      <c r="B50" s="12" t="s">
        <v>292</v>
      </c>
      <c r="C50" s="13">
        <v>163</v>
      </c>
      <c r="D50" s="12" t="s">
        <v>43</v>
      </c>
      <c r="E50" s="12" t="s">
        <v>314</v>
      </c>
      <c r="F50" s="14" t="s">
        <v>40</v>
      </c>
      <c r="G50" s="15" t="s">
        <v>17</v>
      </c>
      <c r="H50" s="15" t="s">
        <v>18</v>
      </c>
      <c r="I50" s="16">
        <v>45034</v>
      </c>
    </row>
    <row r="51" spans="1:10" ht="27" customHeight="1">
      <c r="A51" s="12" t="s">
        <v>356</v>
      </c>
      <c r="B51" s="12" t="s">
        <v>357</v>
      </c>
      <c r="C51" s="13">
        <v>179</v>
      </c>
      <c r="D51" s="12" t="s">
        <v>63</v>
      </c>
      <c r="E51" s="12" t="s">
        <v>27</v>
      </c>
      <c r="F51" s="14" t="s">
        <v>28</v>
      </c>
      <c r="G51" s="15" t="s">
        <v>17</v>
      </c>
      <c r="H51" s="15" t="s">
        <v>18</v>
      </c>
      <c r="I51" s="16">
        <v>45097</v>
      </c>
    </row>
    <row r="52" spans="1:10" ht="27" customHeight="1">
      <c r="A52" s="12" t="s">
        <v>293</v>
      </c>
      <c r="B52" s="12" t="s">
        <v>294</v>
      </c>
      <c r="C52" s="13">
        <v>158</v>
      </c>
      <c r="D52" s="12" t="s">
        <v>116</v>
      </c>
      <c r="E52" s="12" t="s">
        <v>15</v>
      </c>
      <c r="F52" s="14" t="s">
        <v>295</v>
      </c>
      <c r="G52" s="15" t="s">
        <v>17</v>
      </c>
      <c r="H52" s="15" t="s">
        <v>18</v>
      </c>
      <c r="I52" s="16">
        <v>45027</v>
      </c>
    </row>
    <row r="53" spans="1:10" ht="27" customHeight="1">
      <c r="A53" s="12" t="s">
        <v>398</v>
      </c>
      <c r="B53" s="12" t="s">
        <v>399</v>
      </c>
      <c r="C53" s="13">
        <v>192</v>
      </c>
      <c r="D53" s="12" t="s">
        <v>38</v>
      </c>
      <c r="E53" s="12" t="s">
        <v>39</v>
      </c>
      <c r="F53" s="14" t="s">
        <v>40</v>
      </c>
      <c r="G53" s="15" t="s">
        <v>17</v>
      </c>
      <c r="H53" s="15" t="s">
        <v>18</v>
      </c>
      <c r="I53" s="16">
        <v>45124</v>
      </c>
    </row>
    <row r="54" spans="1:10" ht="27" customHeight="1">
      <c r="A54" s="12" t="s">
        <v>358</v>
      </c>
      <c r="B54" s="12" t="s">
        <v>359</v>
      </c>
      <c r="C54" s="13">
        <v>180</v>
      </c>
      <c r="D54" s="12" t="s">
        <v>63</v>
      </c>
      <c r="E54" s="12" t="s">
        <v>52</v>
      </c>
      <c r="F54" s="14" t="s">
        <v>53</v>
      </c>
      <c r="G54" s="15" t="s">
        <v>17</v>
      </c>
      <c r="H54" s="15" t="s">
        <v>18</v>
      </c>
      <c r="I54" s="16">
        <v>45097</v>
      </c>
    </row>
    <row r="55" spans="1:10" ht="27" customHeight="1">
      <c r="A55" s="12" t="s">
        <v>125</v>
      </c>
      <c r="B55" s="12" t="s">
        <v>126</v>
      </c>
      <c r="C55" s="13">
        <v>36</v>
      </c>
      <c r="D55" s="12" t="s">
        <v>26</v>
      </c>
      <c r="E55" s="12" t="s">
        <v>31</v>
      </c>
      <c r="F55" s="14" t="s">
        <v>80</v>
      </c>
      <c r="G55" s="15" t="s">
        <v>17</v>
      </c>
      <c r="H55" s="15" t="s">
        <v>18</v>
      </c>
      <c r="I55" s="16">
        <v>42829</v>
      </c>
    </row>
    <row r="56" spans="1:10" ht="27" customHeight="1">
      <c r="A56" s="12" t="s">
        <v>249</v>
      </c>
      <c r="B56" s="12" t="s">
        <v>250</v>
      </c>
      <c r="C56" s="13">
        <v>157</v>
      </c>
      <c r="D56" s="12" t="s">
        <v>43</v>
      </c>
      <c r="E56" s="12" t="s">
        <v>234</v>
      </c>
      <c r="F56" s="14" t="s">
        <v>295</v>
      </c>
      <c r="G56" s="15" t="s">
        <v>17</v>
      </c>
      <c r="H56" s="15" t="s">
        <v>18</v>
      </c>
      <c r="I56" s="16">
        <v>45013</v>
      </c>
    </row>
    <row r="57" spans="1:10" ht="27" customHeight="1">
      <c r="A57" s="12" t="s">
        <v>360</v>
      </c>
      <c r="B57" s="12" t="s">
        <v>361</v>
      </c>
      <c r="C57" s="13">
        <v>181</v>
      </c>
      <c r="D57" s="12" t="s">
        <v>63</v>
      </c>
      <c r="E57" s="12" t="s">
        <v>135</v>
      </c>
      <c r="F57" s="14" t="s">
        <v>53</v>
      </c>
      <c r="G57" s="15" t="s">
        <v>17</v>
      </c>
      <c r="H57" s="15" t="s">
        <v>18</v>
      </c>
      <c r="I57" s="16">
        <v>45097</v>
      </c>
    </row>
    <row r="58" spans="1:10" ht="27" customHeight="1">
      <c r="A58" s="12" t="s">
        <v>127</v>
      </c>
      <c r="B58" s="12" t="s">
        <v>128</v>
      </c>
      <c r="C58" s="13">
        <v>42</v>
      </c>
      <c r="D58" s="12" t="s">
        <v>26</v>
      </c>
      <c r="E58" s="18" t="s">
        <v>31</v>
      </c>
      <c r="F58" s="14" t="s">
        <v>80</v>
      </c>
      <c r="G58" s="15" t="s">
        <v>17</v>
      </c>
      <c r="H58" s="15" t="s">
        <v>18</v>
      </c>
      <c r="I58" s="16">
        <v>42926</v>
      </c>
    </row>
    <row r="59" spans="1:10" ht="27" customHeight="1">
      <c r="A59" s="12" t="s">
        <v>251</v>
      </c>
      <c r="B59" s="12" t="s">
        <v>252</v>
      </c>
      <c r="C59" s="13">
        <v>155</v>
      </c>
      <c r="D59" s="12" t="s">
        <v>242</v>
      </c>
      <c r="E59" s="18" t="s">
        <v>253</v>
      </c>
      <c r="F59" s="14" t="s">
        <v>40</v>
      </c>
      <c r="G59" s="15" t="s">
        <v>17</v>
      </c>
      <c r="H59" s="15" t="s">
        <v>18</v>
      </c>
      <c r="I59" s="16">
        <v>45013</v>
      </c>
    </row>
    <row r="60" spans="1:10" ht="27" customHeight="1">
      <c r="A60" s="12" t="s">
        <v>132</v>
      </c>
      <c r="B60" s="12" t="s">
        <v>133</v>
      </c>
      <c r="C60" s="13">
        <v>136</v>
      </c>
      <c r="D60" s="12" t="s">
        <v>134</v>
      </c>
      <c r="E60" s="12" t="s">
        <v>135</v>
      </c>
      <c r="F60" s="14" t="s">
        <v>53</v>
      </c>
      <c r="G60" s="15" t="s">
        <v>17</v>
      </c>
      <c r="H60" s="15" t="s">
        <v>18</v>
      </c>
      <c r="I60" s="16">
        <v>44579</v>
      </c>
    </row>
    <row r="61" spans="1:10" ht="27" customHeight="1">
      <c r="A61" s="12" t="s">
        <v>362</v>
      </c>
      <c r="B61" s="12" t="s">
        <v>363</v>
      </c>
      <c r="C61" s="13">
        <v>182</v>
      </c>
      <c r="D61" s="12" t="s">
        <v>63</v>
      </c>
      <c r="E61" s="12" t="s">
        <v>22</v>
      </c>
      <c r="F61" s="14" t="s">
        <v>35</v>
      </c>
      <c r="G61" s="15" t="s">
        <v>17</v>
      </c>
      <c r="H61" s="15" t="s">
        <v>18</v>
      </c>
      <c r="I61" s="16">
        <v>45097</v>
      </c>
    </row>
    <row r="62" spans="1:10" ht="27" customHeight="1">
      <c r="A62" s="12" t="s">
        <v>143</v>
      </c>
      <c r="B62" s="12" t="s">
        <v>144</v>
      </c>
      <c r="C62" s="13">
        <v>133</v>
      </c>
      <c r="D62" s="12" t="s">
        <v>145</v>
      </c>
      <c r="E62" s="12" t="s">
        <v>77</v>
      </c>
      <c r="F62" s="14" t="s">
        <v>117</v>
      </c>
      <c r="G62" s="15" t="s">
        <v>17</v>
      </c>
      <c r="H62" s="15" t="s">
        <v>18</v>
      </c>
      <c r="I62" s="16">
        <v>44566</v>
      </c>
    </row>
    <row r="63" spans="1:10" ht="27" customHeight="1">
      <c r="A63" s="12" t="s">
        <v>364</v>
      </c>
      <c r="B63" s="12" t="s">
        <v>365</v>
      </c>
      <c r="C63" s="13">
        <v>183</v>
      </c>
      <c r="D63" s="12" t="s">
        <v>63</v>
      </c>
      <c r="E63" s="12" t="s">
        <v>22</v>
      </c>
      <c r="F63" s="14" t="s">
        <v>23</v>
      </c>
      <c r="G63" s="15" t="s">
        <v>17</v>
      </c>
      <c r="H63" s="15" t="s">
        <v>18</v>
      </c>
      <c r="I63" s="16" t="s">
        <v>366</v>
      </c>
    </row>
    <row r="64" spans="1:10" ht="27" customHeight="1">
      <c r="A64" s="12" t="s">
        <v>148</v>
      </c>
      <c r="B64" s="12" t="s">
        <v>149</v>
      </c>
      <c r="C64" s="13">
        <v>43</v>
      </c>
      <c r="D64" s="12" t="s">
        <v>26</v>
      </c>
      <c r="E64" s="12" t="s">
        <v>22</v>
      </c>
      <c r="F64" s="14" t="s">
        <v>296</v>
      </c>
      <c r="G64" s="15" t="s">
        <v>17</v>
      </c>
      <c r="H64" s="15" t="s">
        <v>18</v>
      </c>
      <c r="I64" s="16">
        <v>42928</v>
      </c>
    </row>
    <row r="65" spans="1:9" ht="26.45" customHeight="1">
      <c r="A65" s="12" t="s">
        <v>150</v>
      </c>
      <c r="B65" s="12" t="s">
        <v>151</v>
      </c>
      <c r="C65" s="13">
        <v>73</v>
      </c>
      <c r="D65" s="12" t="s">
        <v>26</v>
      </c>
      <c r="E65" s="12" t="s">
        <v>22</v>
      </c>
      <c r="F65" s="14" t="s">
        <v>23</v>
      </c>
      <c r="G65" s="15" t="s">
        <v>17</v>
      </c>
      <c r="H65" s="15" t="s">
        <v>18</v>
      </c>
      <c r="I65" s="16">
        <v>43742</v>
      </c>
    </row>
    <row r="66" spans="1:9" ht="26.45" customHeight="1">
      <c r="A66" s="12" t="s">
        <v>367</v>
      </c>
      <c r="B66" s="12" t="s">
        <v>368</v>
      </c>
      <c r="C66" s="13">
        <v>184</v>
      </c>
      <c r="D66" s="12" t="s">
        <v>369</v>
      </c>
      <c r="E66" s="12" t="s">
        <v>22</v>
      </c>
      <c r="F66" s="14" t="s">
        <v>23</v>
      </c>
      <c r="G66" s="15" t="s">
        <v>17</v>
      </c>
      <c r="H66" s="15" t="s">
        <v>18</v>
      </c>
      <c r="I66" s="16">
        <v>45097</v>
      </c>
    </row>
    <row r="67" spans="1:9" ht="42" customHeight="1" thickBot="1">
      <c r="A67" s="206" t="s">
        <v>152</v>
      </c>
      <c r="B67" s="207"/>
      <c r="C67" s="207"/>
      <c r="D67" s="207"/>
      <c r="E67" s="207"/>
      <c r="F67" s="207"/>
      <c r="G67" s="207"/>
      <c r="H67" s="207"/>
      <c r="I67" s="21"/>
    </row>
    <row r="68" spans="1:9" ht="28.5" customHeight="1" thickBot="1">
      <c r="A68" s="2" t="s">
        <v>2</v>
      </c>
      <c r="B68" s="3" t="s">
        <v>3</v>
      </c>
      <c r="C68" s="3" t="s">
        <v>4</v>
      </c>
      <c r="D68" s="3" t="s">
        <v>5</v>
      </c>
      <c r="E68" s="3" t="s">
        <v>7</v>
      </c>
      <c r="F68" s="73" t="s">
        <v>8</v>
      </c>
      <c r="G68" s="23" t="s">
        <v>153</v>
      </c>
      <c r="H68" s="24"/>
    </row>
    <row r="69" spans="1:9" ht="27" customHeight="1">
      <c r="A69" s="6" t="s">
        <v>297</v>
      </c>
      <c r="B69" s="6" t="s">
        <v>298</v>
      </c>
      <c r="C69" s="129">
        <v>160</v>
      </c>
      <c r="D69" s="6" t="s">
        <v>156</v>
      </c>
      <c r="E69" s="8" t="s">
        <v>40</v>
      </c>
      <c r="F69" s="117" t="s">
        <v>157</v>
      </c>
      <c r="G69" s="25">
        <v>45027</v>
      </c>
      <c r="H69" s="26"/>
    </row>
    <row r="70" spans="1:9" ht="31.5" customHeight="1">
      <c r="A70" s="12" t="s">
        <v>254</v>
      </c>
      <c r="B70" s="12" t="s">
        <v>255</v>
      </c>
      <c r="C70" s="13">
        <v>148</v>
      </c>
      <c r="D70" s="12" t="s">
        <v>162</v>
      </c>
      <c r="E70" s="14" t="s">
        <v>147</v>
      </c>
      <c r="F70" s="118" t="s">
        <v>157</v>
      </c>
      <c r="G70" s="25">
        <v>44995</v>
      </c>
      <c r="H70" s="26"/>
    </row>
    <row r="71" spans="1:9" ht="31.5" customHeight="1">
      <c r="A71" s="12" t="s">
        <v>256</v>
      </c>
      <c r="B71" s="12" t="s">
        <v>226</v>
      </c>
      <c r="C71" s="13">
        <v>147</v>
      </c>
      <c r="D71" s="12" t="s">
        <v>370</v>
      </c>
      <c r="E71" s="14" t="s">
        <v>258</v>
      </c>
      <c r="F71" s="118" t="s">
        <v>157</v>
      </c>
      <c r="G71" s="25">
        <v>44974</v>
      </c>
      <c r="H71" s="26"/>
    </row>
  </sheetData>
  <mergeCells count="3">
    <mergeCell ref="A1:I1"/>
    <mergeCell ref="A2:I2"/>
    <mergeCell ref="A67:H67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40" workbookViewId="0">
      <selection activeCell="D48" sqref="D48"/>
    </sheetView>
  </sheetViews>
  <sheetFormatPr defaultRowHeight="15"/>
  <cols>
    <col min="1" max="1" width="46.42578125" customWidth="1"/>
    <col min="2" max="2" width="18.5703125" customWidth="1"/>
    <col min="3" max="3" width="11.5703125" bestFit="1" customWidth="1"/>
    <col min="4" max="4" width="35.85546875" customWidth="1"/>
    <col min="5" max="5" width="43.5703125" customWidth="1"/>
    <col min="6" max="6" width="20.85546875" customWidth="1"/>
    <col min="7" max="7" width="18.7109375" bestFit="1" customWidth="1"/>
    <col min="8" max="8" width="15.42578125" customWidth="1"/>
  </cols>
  <sheetData>
    <row r="1" spans="1:8" ht="26.25">
      <c r="A1" s="201" t="s">
        <v>410</v>
      </c>
      <c r="B1" s="201"/>
      <c r="C1" s="201"/>
      <c r="D1" s="201"/>
      <c r="E1" s="201"/>
      <c r="F1" s="201"/>
      <c r="G1" s="201"/>
      <c r="H1" s="201"/>
    </row>
    <row r="2" spans="1:8" ht="27" thickBot="1">
      <c r="A2" s="202" t="s">
        <v>1</v>
      </c>
      <c r="B2" s="201"/>
      <c r="C2" s="201"/>
      <c r="D2" s="201"/>
      <c r="E2" s="201"/>
      <c r="F2" s="201"/>
      <c r="G2" s="201"/>
      <c r="H2" s="201"/>
    </row>
    <row r="3" spans="1:8" ht="45.75" thickBot="1">
      <c r="A3" s="108" t="s">
        <v>2</v>
      </c>
      <c r="B3" s="108" t="s">
        <v>3</v>
      </c>
      <c r="C3" s="109" t="s">
        <v>4</v>
      </c>
      <c r="D3" s="110" t="s">
        <v>5</v>
      </c>
      <c r="E3" s="87" t="s">
        <v>7</v>
      </c>
      <c r="F3" s="87" t="s">
        <v>8</v>
      </c>
      <c r="G3" s="87" t="s">
        <v>9</v>
      </c>
      <c r="H3" s="4" t="s">
        <v>415</v>
      </c>
    </row>
    <row r="4" spans="1:8" ht="28.5" customHeight="1" thickBot="1">
      <c r="A4" s="6" t="s">
        <v>329</v>
      </c>
      <c r="B4" s="111" t="s">
        <v>330</v>
      </c>
      <c r="C4" s="111">
        <v>169</v>
      </c>
      <c r="D4" s="6" t="s">
        <v>71</v>
      </c>
      <c r="E4" s="45" t="s">
        <v>48</v>
      </c>
      <c r="F4" s="112" t="s">
        <v>17</v>
      </c>
      <c r="G4" s="112" t="s">
        <v>18</v>
      </c>
      <c r="H4" s="113">
        <v>44928</v>
      </c>
    </row>
    <row r="5" spans="1:8" ht="28.5" customHeight="1" thickBot="1">
      <c r="A5" s="6" t="s">
        <v>384</v>
      </c>
      <c r="B5" s="111" t="s">
        <v>385</v>
      </c>
      <c r="C5" s="111">
        <v>185</v>
      </c>
      <c r="D5" s="6" t="s">
        <v>63</v>
      </c>
      <c r="E5" s="45" t="s">
        <v>23</v>
      </c>
      <c r="F5" s="112" t="s">
        <v>17</v>
      </c>
      <c r="G5" s="112" t="s">
        <v>18</v>
      </c>
      <c r="H5" s="113">
        <v>45110</v>
      </c>
    </row>
    <row r="6" spans="1:8" ht="29.25" customHeight="1">
      <c r="A6" s="6" t="s">
        <v>229</v>
      </c>
      <c r="B6" s="111" t="s">
        <v>230</v>
      </c>
      <c r="C6" s="111">
        <v>149</v>
      </c>
      <c r="D6" s="6" t="s">
        <v>43</v>
      </c>
      <c r="E6" s="45" t="s">
        <v>28</v>
      </c>
      <c r="F6" s="112" t="s">
        <v>17</v>
      </c>
      <c r="G6" s="112" t="s">
        <v>18</v>
      </c>
      <c r="H6" s="113">
        <v>45006</v>
      </c>
    </row>
    <row r="7" spans="1:8" ht="28.5" customHeight="1">
      <c r="A7" s="6" t="s">
        <v>276</v>
      </c>
      <c r="B7" s="6" t="s">
        <v>277</v>
      </c>
      <c r="C7" s="133">
        <v>159</v>
      </c>
      <c r="D7" s="6" t="s">
        <v>233</v>
      </c>
      <c r="E7" s="8" t="s">
        <v>278</v>
      </c>
      <c r="F7" s="9" t="s">
        <v>17</v>
      </c>
      <c r="G7" s="9" t="s">
        <v>18</v>
      </c>
      <c r="H7" s="10">
        <v>45027</v>
      </c>
    </row>
    <row r="8" spans="1:8" ht="28.5" customHeight="1">
      <c r="A8" s="6" t="s">
        <v>386</v>
      </c>
      <c r="B8" s="6" t="s">
        <v>387</v>
      </c>
      <c r="C8" s="133">
        <v>186</v>
      </c>
      <c r="D8" s="6" t="s">
        <v>63</v>
      </c>
      <c r="E8" s="8" t="s">
        <v>23</v>
      </c>
      <c r="F8" s="9" t="s">
        <v>17</v>
      </c>
      <c r="G8" s="9" t="s">
        <v>18</v>
      </c>
      <c r="H8" s="10">
        <v>45110</v>
      </c>
    </row>
    <row r="9" spans="1:8" ht="29.25" customHeight="1">
      <c r="A9" s="12" t="s">
        <v>24</v>
      </c>
      <c r="B9" s="12" t="s">
        <v>25</v>
      </c>
      <c r="C9" s="13">
        <v>102</v>
      </c>
      <c r="D9" s="12" t="s">
        <v>26</v>
      </c>
      <c r="E9" s="14" t="s">
        <v>28</v>
      </c>
      <c r="F9" s="15" t="s">
        <v>17</v>
      </c>
      <c r="G9" s="15" t="s">
        <v>18</v>
      </c>
      <c r="H9" s="16">
        <v>43844</v>
      </c>
    </row>
    <row r="10" spans="1:8" ht="28.5" customHeight="1">
      <c r="A10" s="12" t="s">
        <v>29</v>
      </c>
      <c r="B10" s="12" t="s">
        <v>30</v>
      </c>
      <c r="C10" s="13">
        <v>91</v>
      </c>
      <c r="D10" s="12" t="s">
        <v>21</v>
      </c>
      <c r="E10" s="14" t="s">
        <v>32</v>
      </c>
      <c r="F10" s="15" t="s">
        <v>17</v>
      </c>
      <c r="G10" s="15" t="s">
        <v>18</v>
      </c>
      <c r="H10" s="16">
        <v>43678</v>
      </c>
    </row>
    <row r="11" spans="1:8" ht="29.25" customHeight="1">
      <c r="A11" s="12" t="s">
        <v>33</v>
      </c>
      <c r="B11" s="12" t="s">
        <v>34</v>
      </c>
      <c r="C11" s="13">
        <v>33</v>
      </c>
      <c r="D11" s="12" t="s">
        <v>21</v>
      </c>
      <c r="E11" s="14" t="s">
        <v>35</v>
      </c>
      <c r="F11" s="15" t="s">
        <v>17</v>
      </c>
      <c r="G11" s="15" t="s">
        <v>18</v>
      </c>
      <c r="H11" s="16">
        <v>42809</v>
      </c>
    </row>
    <row r="12" spans="1:8" ht="28.5" customHeight="1">
      <c r="A12" s="12" t="s">
        <v>36</v>
      </c>
      <c r="B12" s="12" t="s">
        <v>37</v>
      </c>
      <c r="C12" s="13">
        <v>83</v>
      </c>
      <c r="D12" s="12" t="s">
        <v>38</v>
      </c>
      <c r="E12" s="14" t="s">
        <v>40</v>
      </c>
      <c r="F12" s="15" t="s">
        <v>17</v>
      </c>
      <c r="G12" s="15" t="s">
        <v>18</v>
      </c>
      <c r="H12" s="16">
        <v>43775</v>
      </c>
    </row>
    <row r="13" spans="1:8" ht="29.25" customHeight="1">
      <c r="A13" s="12" t="s">
        <v>332</v>
      </c>
      <c r="B13" s="12" t="s">
        <v>333</v>
      </c>
      <c r="C13" s="13">
        <v>172</v>
      </c>
      <c r="D13" s="12" t="s">
        <v>63</v>
      </c>
      <c r="E13" s="14" t="s">
        <v>57</v>
      </c>
      <c r="F13" s="15" t="s">
        <v>17</v>
      </c>
      <c r="G13" s="15" t="s">
        <v>18</v>
      </c>
      <c r="H13" s="16">
        <v>45097</v>
      </c>
    </row>
    <row r="14" spans="1:8" ht="29.25" customHeight="1">
      <c r="A14" s="12" t="s">
        <v>279</v>
      </c>
      <c r="B14" s="12" t="s">
        <v>280</v>
      </c>
      <c r="C14" s="13">
        <v>162</v>
      </c>
      <c r="D14" s="12" t="s">
        <v>124</v>
      </c>
      <c r="E14" s="14" t="s">
        <v>40</v>
      </c>
      <c r="F14" s="15" t="s">
        <v>17</v>
      </c>
      <c r="G14" s="15" t="s">
        <v>18</v>
      </c>
      <c r="H14" s="16">
        <v>45034</v>
      </c>
    </row>
    <row r="15" spans="1:8" ht="28.5" customHeight="1">
      <c r="A15" s="12" t="s">
        <v>45</v>
      </c>
      <c r="B15" s="12" t="s">
        <v>46</v>
      </c>
      <c r="C15" s="13">
        <v>28</v>
      </c>
      <c r="D15" s="12" t="s">
        <v>21</v>
      </c>
      <c r="E15" s="14" t="s">
        <v>48</v>
      </c>
      <c r="F15" s="15" t="s">
        <v>17</v>
      </c>
      <c r="G15" s="15" t="s">
        <v>18</v>
      </c>
      <c r="H15" s="16">
        <v>42759</v>
      </c>
    </row>
    <row r="16" spans="1:8" ht="28.5" customHeight="1">
      <c r="A16" s="12" t="s">
        <v>49</v>
      </c>
      <c r="B16" s="12" t="s">
        <v>50</v>
      </c>
      <c r="C16" s="13">
        <v>134</v>
      </c>
      <c r="D16" s="12" t="s">
        <v>281</v>
      </c>
      <c r="E16" s="14" t="s">
        <v>53</v>
      </c>
      <c r="F16" s="15" t="s">
        <v>17</v>
      </c>
      <c r="G16" s="15" t="s">
        <v>18</v>
      </c>
      <c r="H16" s="16">
        <v>44567</v>
      </c>
    </row>
    <row r="17" spans="1:8" ht="28.5" customHeight="1">
      <c r="A17" s="12" t="s">
        <v>282</v>
      </c>
      <c r="B17" s="12" t="s">
        <v>283</v>
      </c>
      <c r="C17" s="13">
        <v>161</v>
      </c>
      <c r="D17" s="12" t="s">
        <v>71</v>
      </c>
      <c r="E17" s="14" t="s">
        <v>53</v>
      </c>
      <c r="F17" s="15" t="s">
        <v>17</v>
      </c>
      <c r="G17" s="15" t="s">
        <v>18</v>
      </c>
      <c r="H17" s="16">
        <v>45033</v>
      </c>
    </row>
    <row r="18" spans="1:8" ht="28.5" customHeight="1">
      <c r="A18" s="12" t="s">
        <v>284</v>
      </c>
      <c r="B18" s="12" t="s">
        <v>285</v>
      </c>
      <c r="C18" s="13">
        <v>164</v>
      </c>
      <c r="D18" s="12" t="s">
        <v>286</v>
      </c>
      <c r="E18" s="14" t="s">
        <v>40</v>
      </c>
      <c r="F18" s="15" t="s">
        <v>17</v>
      </c>
      <c r="G18" s="15" t="s">
        <v>18</v>
      </c>
      <c r="H18" s="16">
        <v>45034</v>
      </c>
    </row>
    <row r="19" spans="1:8" ht="28.5" customHeight="1">
      <c r="A19" s="12" t="s">
        <v>54</v>
      </c>
      <c r="B19" s="12" t="s">
        <v>55</v>
      </c>
      <c r="C19" s="13">
        <v>87</v>
      </c>
      <c r="D19" s="12" t="s">
        <v>21</v>
      </c>
      <c r="E19" s="14" t="s">
        <v>57</v>
      </c>
      <c r="F19" s="15" t="s">
        <v>17</v>
      </c>
      <c r="G19" s="15" t="s">
        <v>18</v>
      </c>
      <c r="H19" s="16">
        <v>43684</v>
      </c>
    </row>
    <row r="20" spans="1:8" ht="28.5" customHeight="1">
      <c r="A20" s="12" t="s">
        <v>58</v>
      </c>
      <c r="B20" s="12" t="s">
        <v>59</v>
      </c>
      <c r="C20" s="13">
        <v>110</v>
      </c>
      <c r="D20" s="12" t="s">
        <v>288</v>
      </c>
      <c r="E20" s="14" t="s">
        <v>53</v>
      </c>
      <c r="F20" s="15" t="s">
        <v>17</v>
      </c>
      <c r="G20" s="15" t="s">
        <v>18</v>
      </c>
      <c r="H20" s="16">
        <v>43926</v>
      </c>
    </row>
    <row r="21" spans="1:8" ht="28.5" customHeight="1">
      <c r="A21" s="12" t="s">
        <v>334</v>
      </c>
      <c r="B21" s="12" t="s">
        <v>335</v>
      </c>
      <c r="C21" s="13">
        <v>173</v>
      </c>
      <c r="D21" s="12" t="s">
        <v>63</v>
      </c>
      <c r="E21" s="14" t="s">
        <v>53</v>
      </c>
      <c r="F21" s="15" t="s">
        <v>17</v>
      </c>
      <c r="G21" s="15" t="s">
        <v>18</v>
      </c>
      <c r="H21" s="16">
        <v>45097</v>
      </c>
    </row>
    <row r="22" spans="1:8" ht="29.25" customHeight="1">
      <c r="A22" s="12" t="s">
        <v>337</v>
      </c>
      <c r="B22" s="12" t="s">
        <v>338</v>
      </c>
      <c r="C22" s="13">
        <v>174</v>
      </c>
      <c r="D22" s="12" t="s">
        <v>63</v>
      </c>
      <c r="E22" s="14" t="s">
        <v>100</v>
      </c>
      <c r="F22" s="15" t="s">
        <v>17</v>
      </c>
      <c r="G22" s="15" t="s">
        <v>18</v>
      </c>
      <c r="H22" s="16">
        <v>45097</v>
      </c>
    </row>
    <row r="23" spans="1:8" ht="29.25" customHeight="1">
      <c r="A23" s="12" t="s">
        <v>231</v>
      </c>
      <c r="B23" s="12" t="s">
        <v>232</v>
      </c>
      <c r="C23" s="13">
        <v>153</v>
      </c>
      <c r="D23" s="12" t="s">
        <v>233</v>
      </c>
      <c r="E23" s="14" t="s">
        <v>117</v>
      </c>
      <c r="F23" s="15" t="s">
        <v>17</v>
      </c>
      <c r="G23" s="15" t="s">
        <v>18</v>
      </c>
      <c r="H23" s="16">
        <v>45007</v>
      </c>
    </row>
    <row r="24" spans="1:8" ht="28.5" customHeight="1">
      <c r="A24" s="12" t="s">
        <v>235</v>
      </c>
      <c r="B24" s="12" t="s">
        <v>236</v>
      </c>
      <c r="C24" s="13">
        <v>150</v>
      </c>
      <c r="D24" s="12" t="s">
        <v>233</v>
      </c>
      <c r="E24" s="14" t="s">
        <v>117</v>
      </c>
      <c r="F24" s="15" t="s">
        <v>17</v>
      </c>
      <c r="G24" s="15" t="s">
        <v>237</v>
      </c>
      <c r="H24" s="16">
        <v>45007</v>
      </c>
    </row>
    <row r="25" spans="1:8" ht="28.5" customHeight="1">
      <c r="A25" s="12" t="s">
        <v>238</v>
      </c>
      <c r="B25" s="12" t="s">
        <v>239</v>
      </c>
      <c r="C25" s="13">
        <v>152</v>
      </c>
      <c r="D25" s="12" t="s">
        <v>71</v>
      </c>
      <c r="E25" s="14" t="s">
        <v>23</v>
      </c>
      <c r="F25" s="15" t="s">
        <v>17</v>
      </c>
      <c r="G25" s="15" t="s">
        <v>237</v>
      </c>
      <c r="H25" s="16">
        <v>45007</v>
      </c>
    </row>
    <row r="26" spans="1:8" ht="28.5" customHeight="1">
      <c r="A26" s="12" t="s">
        <v>240</v>
      </c>
      <c r="B26" s="12" t="s">
        <v>241</v>
      </c>
      <c r="C26" s="13">
        <v>154</v>
      </c>
      <c r="D26" s="12" t="s">
        <v>242</v>
      </c>
      <c r="E26" s="14" t="s">
        <v>32</v>
      </c>
      <c r="F26" s="15" t="s">
        <v>17</v>
      </c>
      <c r="G26" s="15" t="s">
        <v>18</v>
      </c>
      <c r="H26" s="16">
        <v>45013</v>
      </c>
    </row>
    <row r="27" spans="1:8" ht="28.5" customHeight="1">
      <c r="A27" s="12" t="s">
        <v>388</v>
      </c>
      <c r="B27" s="12" t="s">
        <v>389</v>
      </c>
      <c r="C27" s="13">
        <v>190</v>
      </c>
      <c r="D27" s="12" t="s">
        <v>63</v>
      </c>
      <c r="E27" s="14" t="s">
        <v>100</v>
      </c>
      <c r="F27" s="15" t="s">
        <v>17</v>
      </c>
      <c r="G27" s="15" t="s">
        <v>18</v>
      </c>
      <c r="H27" s="16">
        <v>45117</v>
      </c>
    </row>
    <row r="28" spans="1:8" ht="28.5" customHeight="1">
      <c r="A28" s="12" t="s">
        <v>339</v>
      </c>
      <c r="B28" s="12" t="s">
        <v>340</v>
      </c>
      <c r="C28" s="13">
        <v>175</v>
      </c>
      <c r="D28" s="12" t="s">
        <v>63</v>
      </c>
      <c r="E28" s="14" t="s">
        <v>48</v>
      </c>
      <c r="F28" s="15" t="s">
        <v>17</v>
      </c>
      <c r="G28" s="15" t="s">
        <v>18</v>
      </c>
      <c r="H28" s="16">
        <v>45097</v>
      </c>
    </row>
    <row r="29" spans="1:8" ht="28.5" customHeight="1">
      <c r="A29" s="12" t="s">
        <v>342</v>
      </c>
      <c r="B29" s="12" t="s">
        <v>343</v>
      </c>
      <c r="C29" s="13">
        <v>170</v>
      </c>
      <c r="D29" s="12" t="s">
        <v>43</v>
      </c>
      <c r="E29" s="14" t="s">
        <v>345</v>
      </c>
      <c r="F29" s="15" t="s">
        <v>17</v>
      </c>
      <c r="G29" s="15" t="s">
        <v>18</v>
      </c>
      <c r="H29" s="16">
        <v>45097</v>
      </c>
    </row>
    <row r="30" spans="1:8" ht="28.5" customHeight="1">
      <c r="A30" s="12" t="s">
        <v>311</v>
      </c>
      <c r="B30" s="12" t="s">
        <v>312</v>
      </c>
      <c r="C30" s="13">
        <v>166</v>
      </c>
      <c r="D30" s="12" t="s">
        <v>313</v>
      </c>
      <c r="E30" s="14" t="s">
        <v>48</v>
      </c>
      <c r="F30" s="15" t="s">
        <v>17</v>
      </c>
      <c r="G30" s="15" t="s">
        <v>18</v>
      </c>
      <c r="H30" s="16">
        <v>45048</v>
      </c>
    </row>
    <row r="31" spans="1:8" ht="28.5" customHeight="1">
      <c r="A31" s="12" t="s">
        <v>346</v>
      </c>
      <c r="B31" s="12" t="s">
        <v>347</v>
      </c>
      <c r="C31" s="13">
        <v>171</v>
      </c>
      <c r="D31" s="12" t="s">
        <v>43</v>
      </c>
      <c r="E31" s="14" t="s">
        <v>40</v>
      </c>
      <c r="F31" s="15" t="s">
        <v>17</v>
      </c>
      <c r="G31" s="15" t="s">
        <v>18</v>
      </c>
      <c r="H31" s="16">
        <v>45096</v>
      </c>
    </row>
    <row r="32" spans="1:8" ht="28.5" customHeight="1">
      <c r="A32" s="12" t="s">
        <v>289</v>
      </c>
      <c r="B32" s="12" t="s">
        <v>290</v>
      </c>
      <c r="C32" s="13">
        <v>165</v>
      </c>
      <c r="D32" s="12" t="s">
        <v>43</v>
      </c>
      <c r="E32" s="14" t="s">
        <v>40</v>
      </c>
      <c r="F32" s="15" t="s">
        <v>17</v>
      </c>
      <c r="G32" s="15" t="s">
        <v>18</v>
      </c>
      <c r="H32" s="16">
        <v>45034</v>
      </c>
    </row>
    <row r="33" spans="1:8" ht="28.5" customHeight="1">
      <c r="A33" s="12" t="s">
        <v>78</v>
      </c>
      <c r="B33" s="12" t="s">
        <v>79</v>
      </c>
      <c r="C33" s="13">
        <v>50</v>
      </c>
      <c r="D33" s="12" t="s">
        <v>26</v>
      </c>
      <c r="E33" s="14" t="s">
        <v>80</v>
      </c>
      <c r="F33" s="15" t="s">
        <v>17</v>
      </c>
      <c r="G33" s="15" t="s">
        <v>18</v>
      </c>
      <c r="H33" s="16">
        <v>42954</v>
      </c>
    </row>
    <row r="34" spans="1:8" ht="30" customHeight="1">
      <c r="A34" s="12" t="s">
        <v>244</v>
      </c>
      <c r="B34" s="12" t="s">
        <v>245</v>
      </c>
      <c r="C34" s="13">
        <v>151</v>
      </c>
      <c r="D34" s="12" t="s">
        <v>71</v>
      </c>
      <c r="E34" s="14" t="s">
        <v>32</v>
      </c>
      <c r="F34" s="15" t="s">
        <v>17</v>
      </c>
      <c r="G34" s="15" t="s">
        <v>18</v>
      </c>
      <c r="H34" s="16">
        <v>45007</v>
      </c>
    </row>
    <row r="35" spans="1:8" ht="28.5" customHeight="1">
      <c r="A35" s="12" t="s">
        <v>315</v>
      </c>
      <c r="B35" s="12" t="s">
        <v>316</v>
      </c>
      <c r="C35" s="13">
        <v>167</v>
      </c>
      <c r="D35" s="12" t="s">
        <v>63</v>
      </c>
      <c r="E35" s="14" t="s">
        <v>48</v>
      </c>
      <c r="F35" s="15" t="s">
        <v>17</v>
      </c>
      <c r="G35" s="15" t="s">
        <v>18</v>
      </c>
      <c r="H35" s="16">
        <v>45050</v>
      </c>
    </row>
    <row r="36" spans="1:8" ht="28.5" customHeight="1">
      <c r="A36" s="12" t="s">
        <v>81</v>
      </c>
      <c r="B36" s="12" t="s">
        <v>82</v>
      </c>
      <c r="C36" s="13">
        <v>27</v>
      </c>
      <c r="D36" s="12" t="s">
        <v>26</v>
      </c>
      <c r="E36" s="14" t="s">
        <v>80</v>
      </c>
      <c r="F36" s="15" t="s">
        <v>17</v>
      </c>
      <c r="G36" s="15" t="s">
        <v>18</v>
      </c>
      <c r="H36" s="16">
        <v>42725</v>
      </c>
    </row>
    <row r="37" spans="1:8" ht="28.5" customHeight="1">
      <c r="A37" s="12" t="s">
        <v>83</v>
      </c>
      <c r="B37" s="12" t="s">
        <v>84</v>
      </c>
      <c r="C37" s="13">
        <v>65</v>
      </c>
      <c r="D37" s="12" t="s">
        <v>43</v>
      </c>
      <c r="E37" s="14" t="s">
        <v>40</v>
      </c>
      <c r="F37" s="15" t="s">
        <v>17</v>
      </c>
      <c r="G37" s="15" t="s">
        <v>18</v>
      </c>
      <c r="H37" s="16">
        <v>43323</v>
      </c>
    </row>
    <row r="38" spans="1:8" ht="30" customHeight="1">
      <c r="A38" s="12" t="s">
        <v>348</v>
      </c>
      <c r="B38" s="12" t="s">
        <v>349</v>
      </c>
      <c r="C38" s="13">
        <v>176</v>
      </c>
      <c r="D38" s="12" t="s">
        <v>63</v>
      </c>
      <c r="E38" s="14" t="s">
        <v>23</v>
      </c>
      <c r="F38" s="15" t="s">
        <v>17</v>
      </c>
      <c r="G38" s="15" t="s">
        <v>18</v>
      </c>
      <c r="H38" s="16">
        <v>45097</v>
      </c>
    </row>
    <row r="39" spans="1:8" ht="28.5" customHeight="1">
      <c r="A39" s="12" t="s">
        <v>317</v>
      </c>
      <c r="B39" s="12" t="s">
        <v>318</v>
      </c>
      <c r="C39" s="13">
        <v>168</v>
      </c>
      <c r="D39" s="12" t="s">
        <v>71</v>
      </c>
      <c r="E39" s="14" t="s">
        <v>100</v>
      </c>
      <c r="F39" s="15" t="s">
        <v>17</v>
      </c>
      <c r="G39" s="15" t="s">
        <v>18</v>
      </c>
      <c r="H39" s="16">
        <v>45069</v>
      </c>
    </row>
    <row r="40" spans="1:8" ht="28.5" customHeight="1">
      <c r="A40" s="12" t="s">
        <v>92</v>
      </c>
      <c r="B40" s="12" t="s">
        <v>93</v>
      </c>
      <c r="C40" s="13">
        <v>135</v>
      </c>
      <c r="D40" s="12" t="s">
        <v>21</v>
      </c>
      <c r="E40" s="14" t="s">
        <v>32</v>
      </c>
      <c r="F40" s="15" t="s">
        <v>17</v>
      </c>
      <c r="G40" s="15" t="s">
        <v>18</v>
      </c>
      <c r="H40" s="16">
        <v>44572</v>
      </c>
    </row>
    <row r="41" spans="1:8" ht="28.5" customHeight="1">
      <c r="A41" s="12" t="s">
        <v>390</v>
      </c>
      <c r="B41" s="12" t="s">
        <v>391</v>
      </c>
      <c r="C41" s="13">
        <v>187</v>
      </c>
      <c r="D41" s="12" t="s">
        <v>63</v>
      </c>
      <c r="E41" s="14" t="s">
        <v>40</v>
      </c>
      <c r="F41" s="15" t="s">
        <v>17</v>
      </c>
      <c r="G41" s="15" t="s">
        <v>18</v>
      </c>
      <c r="H41" s="16">
        <v>45110</v>
      </c>
    </row>
    <row r="42" spans="1:8" ht="28.5" customHeight="1">
      <c r="A42" s="12" t="s">
        <v>350</v>
      </c>
      <c r="B42" s="12" t="s">
        <v>351</v>
      </c>
      <c r="C42" s="13">
        <v>177</v>
      </c>
      <c r="D42" s="12" t="s">
        <v>63</v>
      </c>
      <c r="E42" s="14" t="s">
        <v>353</v>
      </c>
      <c r="F42" s="15" t="s">
        <v>17</v>
      </c>
      <c r="G42" s="15" t="s">
        <v>18</v>
      </c>
      <c r="H42" s="16">
        <v>45097</v>
      </c>
    </row>
    <row r="43" spans="1:8" ht="28.5" customHeight="1">
      <c r="A43" s="12" t="s">
        <v>97</v>
      </c>
      <c r="B43" s="12" t="s">
        <v>98</v>
      </c>
      <c r="C43" s="13">
        <v>120</v>
      </c>
      <c r="D43" s="12" t="s">
        <v>21</v>
      </c>
      <c r="E43" s="14" t="s">
        <v>100</v>
      </c>
      <c r="F43" s="15" t="s">
        <v>17</v>
      </c>
      <c r="G43" s="15" t="s">
        <v>18</v>
      </c>
      <c r="H43" s="16">
        <v>44392</v>
      </c>
    </row>
    <row r="44" spans="1:8" ht="28.5" customHeight="1">
      <c r="A44" s="12" t="s">
        <v>393</v>
      </c>
      <c r="B44" s="12" t="s">
        <v>394</v>
      </c>
      <c r="C44" s="13">
        <v>188</v>
      </c>
      <c r="D44" s="12" t="s">
        <v>63</v>
      </c>
      <c r="E44" s="14" t="s">
        <v>117</v>
      </c>
      <c r="F44" s="15" t="s">
        <v>17</v>
      </c>
      <c r="G44" s="15" t="s">
        <v>18</v>
      </c>
      <c r="H44" s="16">
        <v>45110</v>
      </c>
    </row>
    <row r="45" spans="1:8" ht="28.5" customHeight="1">
      <c r="A45" s="12" t="s">
        <v>101</v>
      </c>
      <c r="B45" s="12" t="s">
        <v>102</v>
      </c>
      <c r="C45" s="13">
        <v>49</v>
      </c>
      <c r="D45" s="12" t="s">
        <v>26</v>
      </c>
      <c r="E45" s="14" t="s">
        <v>32</v>
      </c>
      <c r="F45" s="15" t="s">
        <v>17</v>
      </c>
      <c r="G45" s="15" t="s">
        <v>18</v>
      </c>
      <c r="H45" s="16">
        <v>42948</v>
      </c>
    </row>
    <row r="46" spans="1:8" ht="28.5" customHeight="1">
      <c r="A46" s="12" t="s">
        <v>247</v>
      </c>
      <c r="B46" s="12" t="s">
        <v>248</v>
      </c>
      <c r="C46" s="13">
        <v>156</v>
      </c>
      <c r="D46" s="12" t="s">
        <v>71</v>
      </c>
      <c r="E46" s="14" t="s">
        <v>57</v>
      </c>
      <c r="F46" s="15" t="s">
        <v>17</v>
      </c>
      <c r="G46" s="15" t="s">
        <v>18</v>
      </c>
      <c r="H46" s="16">
        <v>45013</v>
      </c>
    </row>
    <row r="47" spans="1:8" ht="28.5" customHeight="1">
      <c r="A47" s="12" t="s">
        <v>354</v>
      </c>
      <c r="B47" s="12" t="s">
        <v>355</v>
      </c>
      <c r="C47" s="13">
        <v>178</v>
      </c>
      <c r="D47" s="12" t="s">
        <v>63</v>
      </c>
      <c r="E47" s="14" t="s">
        <v>23</v>
      </c>
      <c r="F47" s="15" t="s">
        <v>17</v>
      </c>
      <c r="G47" s="15" t="s">
        <v>18</v>
      </c>
      <c r="H47" s="16">
        <v>45097</v>
      </c>
    </row>
    <row r="48" spans="1:8" ht="28.5" customHeight="1">
      <c r="A48" s="12" t="s">
        <v>103</v>
      </c>
      <c r="B48" s="12" t="s">
        <v>104</v>
      </c>
      <c r="C48" s="13">
        <v>142</v>
      </c>
      <c r="D48" s="12" t="s">
        <v>452</v>
      </c>
      <c r="E48" s="14" t="s">
        <v>57</v>
      </c>
      <c r="F48" s="15" t="s">
        <v>17</v>
      </c>
      <c r="G48" s="15" t="s">
        <v>18</v>
      </c>
      <c r="H48" s="16">
        <v>44655</v>
      </c>
    </row>
    <row r="49" spans="1:8" ht="28.5" customHeight="1">
      <c r="A49" s="12" t="s">
        <v>396</v>
      </c>
      <c r="B49" s="12" t="s">
        <v>397</v>
      </c>
      <c r="C49" s="13">
        <v>189</v>
      </c>
      <c r="D49" s="12" t="s">
        <v>63</v>
      </c>
      <c r="E49" s="14" t="s">
        <v>100</v>
      </c>
      <c r="F49" s="15" t="s">
        <v>17</v>
      </c>
      <c r="G49" s="15" t="s">
        <v>18</v>
      </c>
      <c r="H49" s="16">
        <v>45110</v>
      </c>
    </row>
    <row r="50" spans="1:8" ht="28.5" customHeight="1">
      <c r="A50" s="12" t="s">
        <v>291</v>
      </c>
      <c r="B50" s="12" t="s">
        <v>292</v>
      </c>
      <c r="C50" s="13">
        <v>163</v>
      </c>
      <c r="D50" s="12" t="s">
        <v>43</v>
      </c>
      <c r="E50" s="14" t="s">
        <v>40</v>
      </c>
      <c r="F50" s="15" t="s">
        <v>17</v>
      </c>
      <c r="G50" s="15" t="s">
        <v>18</v>
      </c>
      <c r="H50" s="16">
        <v>45034</v>
      </c>
    </row>
    <row r="51" spans="1:8" ht="28.5" customHeight="1">
      <c r="A51" s="12" t="s">
        <v>356</v>
      </c>
      <c r="B51" s="12" t="s">
        <v>357</v>
      </c>
      <c r="C51" s="13">
        <v>179</v>
      </c>
      <c r="D51" s="12" t="s">
        <v>63</v>
      </c>
      <c r="E51" s="14" t="s">
        <v>28</v>
      </c>
      <c r="F51" s="15" t="s">
        <v>17</v>
      </c>
      <c r="G51" s="15" t="s">
        <v>18</v>
      </c>
      <c r="H51" s="16">
        <v>45097</v>
      </c>
    </row>
    <row r="52" spans="1:8" ht="28.5" customHeight="1">
      <c r="A52" s="12" t="s">
        <v>411</v>
      </c>
      <c r="B52" s="12" t="s">
        <v>412</v>
      </c>
      <c r="C52" s="13">
        <v>193</v>
      </c>
      <c r="D52" s="12" t="s">
        <v>43</v>
      </c>
      <c r="E52" s="14" t="s">
        <v>295</v>
      </c>
      <c r="F52" s="15" t="s">
        <v>413</v>
      </c>
      <c r="G52" s="15" t="s">
        <v>237</v>
      </c>
      <c r="H52" s="16">
        <v>45159</v>
      </c>
    </row>
    <row r="53" spans="1:8" ht="28.5" customHeight="1">
      <c r="A53" s="12" t="s">
        <v>293</v>
      </c>
      <c r="B53" s="12" t="s">
        <v>294</v>
      </c>
      <c r="C53" s="13">
        <v>158</v>
      </c>
      <c r="D53" s="12" t="s">
        <v>116</v>
      </c>
      <c r="E53" s="14" t="s">
        <v>295</v>
      </c>
      <c r="F53" s="15" t="s">
        <v>17</v>
      </c>
      <c r="G53" s="15" t="s">
        <v>18</v>
      </c>
      <c r="H53" s="16">
        <v>45027</v>
      </c>
    </row>
    <row r="54" spans="1:8" ht="28.5" customHeight="1">
      <c r="A54" s="12" t="s">
        <v>398</v>
      </c>
      <c r="B54" s="12" t="s">
        <v>399</v>
      </c>
      <c r="C54" s="13">
        <v>192</v>
      </c>
      <c r="D54" s="12" t="s">
        <v>38</v>
      </c>
      <c r="E54" s="14" t="s">
        <v>40</v>
      </c>
      <c r="F54" s="15" t="s">
        <v>17</v>
      </c>
      <c r="G54" s="15" t="s">
        <v>18</v>
      </c>
      <c r="H54" s="16">
        <v>45124</v>
      </c>
    </row>
    <row r="55" spans="1:8" ht="28.5" customHeight="1">
      <c r="A55" s="12" t="s">
        <v>358</v>
      </c>
      <c r="B55" s="12" t="s">
        <v>359</v>
      </c>
      <c r="C55" s="13">
        <v>180</v>
      </c>
      <c r="D55" s="12" t="s">
        <v>63</v>
      </c>
      <c r="E55" s="14" t="s">
        <v>53</v>
      </c>
      <c r="F55" s="15" t="s">
        <v>17</v>
      </c>
      <c r="G55" s="15" t="s">
        <v>18</v>
      </c>
      <c r="H55" s="16">
        <v>45097</v>
      </c>
    </row>
    <row r="56" spans="1:8" ht="28.5" customHeight="1">
      <c r="A56" s="12" t="s">
        <v>125</v>
      </c>
      <c r="B56" s="12" t="s">
        <v>126</v>
      </c>
      <c r="C56" s="13">
        <v>36</v>
      </c>
      <c r="D56" s="12" t="s">
        <v>26</v>
      </c>
      <c r="E56" s="14" t="s">
        <v>80</v>
      </c>
      <c r="F56" s="15" t="s">
        <v>17</v>
      </c>
      <c r="G56" s="15" t="s">
        <v>18</v>
      </c>
      <c r="H56" s="16">
        <v>42829</v>
      </c>
    </row>
    <row r="57" spans="1:8" ht="28.5" customHeight="1">
      <c r="A57" s="12" t="s">
        <v>249</v>
      </c>
      <c r="B57" s="12" t="s">
        <v>250</v>
      </c>
      <c r="C57" s="13">
        <v>157</v>
      </c>
      <c r="D57" s="12" t="s">
        <v>43</v>
      </c>
      <c r="E57" s="14" t="s">
        <v>295</v>
      </c>
      <c r="F57" s="15" t="s">
        <v>17</v>
      </c>
      <c r="G57" s="15" t="s">
        <v>18</v>
      </c>
      <c r="H57" s="16">
        <v>45013</v>
      </c>
    </row>
    <row r="58" spans="1:8" ht="28.5" customHeight="1">
      <c r="A58" s="12" t="s">
        <v>360</v>
      </c>
      <c r="B58" s="12" t="s">
        <v>361</v>
      </c>
      <c r="C58" s="13">
        <v>181</v>
      </c>
      <c r="D58" s="12" t="s">
        <v>63</v>
      </c>
      <c r="E58" s="14" t="s">
        <v>53</v>
      </c>
      <c r="F58" s="15" t="s">
        <v>17</v>
      </c>
      <c r="G58" s="15" t="s">
        <v>18</v>
      </c>
      <c r="H58" s="16">
        <v>45097</v>
      </c>
    </row>
    <row r="59" spans="1:8" ht="28.5" customHeight="1">
      <c r="A59" s="12" t="s">
        <v>127</v>
      </c>
      <c r="B59" s="12" t="s">
        <v>128</v>
      </c>
      <c r="C59" s="13">
        <v>42</v>
      </c>
      <c r="D59" s="12" t="s">
        <v>26</v>
      </c>
      <c r="E59" s="14" t="s">
        <v>80</v>
      </c>
      <c r="F59" s="15" t="s">
        <v>17</v>
      </c>
      <c r="G59" s="15" t="s">
        <v>18</v>
      </c>
      <c r="H59" s="16">
        <v>42926</v>
      </c>
    </row>
    <row r="60" spans="1:8" ht="28.5" customHeight="1">
      <c r="A60" s="12" t="s">
        <v>251</v>
      </c>
      <c r="B60" s="12" t="s">
        <v>252</v>
      </c>
      <c r="C60" s="13">
        <v>155</v>
      </c>
      <c r="D60" s="12" t="s">
        <v>242</v>
      </c>
      <c r="E60" s="14" t="s">
        <v>40</v>
      </c>
      <c r="F60" s="15" t="s">
        <v>17</v>
      </c>
      <c r="G60" s="15" t="s">
        <v>18</v>
      </c>
      <c r="H60" s="16">
        <v>45013</v>
      </c>
    </row>
    <row r="61" spans="1:8" ht="28.5" customHeight="1">
      <c r="A61" s="12" t="s">
        <v>132</v>
      </c>
      <c r="B61" s="12" t="s">
        <v>133</v>
      </c>
      <c r="C61" s="13">
        <v>136</v>
      </c>
      <c r="D61" s="12" t="s">
        <v>134</v>
      </c>
      <c r="E61" s="14" t="s">
        <v>53</v>
      </c>
      <c r="F61" s="15" t="s">
        <v>17</v>
      </c>
      <c r="G61" s="15" t="s">
        <v>18</v>
      </c>
      <c r="H61" s="16">
        <v>44579</v>
      </c>
    </row>
    <row r="62" spans="1:8" ht="28.5" customHeight="1">
      <c r="A62" s="12" t="s">
        <v>362</v>
      </c>
      <c r="B62" s="12" t="s">
        <v>363</v>
      </c>
      <c r="C62" s="13">
        <v>182</v>
      </c>
      <c r="D62" s="12" t="s">
        <v>63</v>
      </c>
      <c r="E62" s="14" t="s">
        <v>35</v>
      </c>
      <c r="F62" s="15" t="s">
        <v>17</v>
      </c>
      <c r="G62" s="15" t="s">
        <v>18</v>
      </c>
      <c r="H62" s="16">
        <v>45097</v>
      </c>
    </row>
    <row r="63" spans="1:8" ht="28.5" customHeight="1">
      <c r="A63" s="12" t="s">
        <v>143</v>
      </c>
      <c r="B63" s="12" t="s">
        <v>144</v>
      </c>
      <c r="C63" s="13">
        <v>133</v>
      </c>
      <c r="D63" s="12" t="s">
        <v>145</v>
      </c>
      <c r="E63" s="14" t="s">
        <v>117</v>
      </c>
      <c r="F63" s="15" t="s">
        <v>17</v>
      </c>
      <c r="G63" s="15" t="s">
        <v>18</v>
      </c>
      <c r="H63" s="16">
        <v>44566</v>
      </c>
    </row>
    <row r="64" spans="1:8" ht="28.5" customHeight="1">
      <c r="A64" s="12" t="s">
        <v>364</v>
      </c>
      <c r="B64" s="12" t="s">
        <v>365</v>
      </c>
      <c r="C64" s="13">
        <v>183</v>
      </c>
      <c r="D64" s="12" t="s">
        <v>63</v>
      </c>
      <c r="E64" s="14" t="s">
        <v>23</v>
      </c>
      <c r="F64" s="15" t="s">
        <v>17</v>
      </c>
      <c r="G64" s="15" t="s">
        <v>18</v>
      </c>
      <c r="H64" s="16" t="s">
        <v>366</v>
      </c>
    </row>
    <row r="65" spans="1:8" ht="28.5" customHeight="1">
      <c r="A65" s="12" t="s">
        <v>148</v>
      </c>
      <c r="B65" s="12" t="s">
        <v>149</v>
      </c>
      <c r="C65" s="13">
        <v>43</v>
      </c>
      <c r="D65" s="12" t="s">
        <v>26</v>
      </c>
      <c r="E65" s="14" t="s">
        <v>296</v>
      </c>
      <c r="F65" s="15" t="s">
        <v>17</v>
      </c>
      <c r="G65" s="15" t="s">
        <v>18</v>
      </c>
      <c r="H65" s="16">
        <v>42928</v>
      </c>
    </row>
    <row r="66" spans="1:8" ht="28.5" customHeight="1">
      <c r="A66" s="12" t="s">
        <v>150</v>
      </c>
      <c r="B66" s="12" t="s">
        <v>151</v>
      </c>
      <c r="C66" s="13">
        <v>73</v>
      </c>
      <c r="D66" s="12" t="s">
        <v>26</v>
      </c>
      <c r="E66" s="14" t="s">
        <v>23</v>
      </c>
      <c r="F66" s="15" t="s">
        <v>17</v>
      </c>
      <c r="G66" s="15" t="s">
        <v>18</v>
      </c>
      <c r="H66" s="16">
        <v>43742</v>
      </c>
    </row>
    <row r="67" spans="1:8" ht="28.5" customHeight="1">
      <c r="A67" s="12" t="s">
        <v>367</v>
      </c>
      <c r="B67" s="12" t="s">
        <v>368</v>
      </c>
      <c r="C67" s="13">
        <v>184</v>
      </c>
      <c r="D67" s="12" t="s">
        <v>369</v>
      </c>
      <c r="E67" s="14" t="s">
        <v>23</v>
      </c>
      <c r="F67" s="15" t="s">
        <v>17</v>
      </c>
      <c r="G67" s="15" t="s">
        <v>18</v>
      </c>
      <c r="H67" s="16">
        <v>45097</v>
      </c>
    </row>
    <row r="68" spans="1:8" ht="27" thickBot="1">
      <c r="A68" s="206" t="s">
        <v>152</v>
      </c>
      <c r="B68" s="207"/>
      <c r="C68" s="207"/>
      <c r="D68" s="207"/>
      <c r="E68" s="207"/>
      <c r="F68" s="207"/>
      <c r="G68" s="207"/>
      <c r="H68" s="21"/>
    </row>
    <row r="69" spans="1:8" ht="15.75" thickBot="1">
      <c r="A69" s="2" t="s">
        <v>2</v>
      </c>
      <c r="B69" s="3" t="s">
        <v>3</v>
      </c>
      <c r="C69" s="3" t="s">
        <v>4</v>
      </c>
      <c r="D69" s="3" t="s">
        <v>5</v>
      </c>
      <c r="E69" s="3" t="s">
        <v>7</v>
      </c>
      <c r="F69" s="73" t="s">
        <v>8</v>
      </c>
      <c r="G69" s="139" t="s">
        <v>153</v>
      </c>
      <c r="H69" s="20"/>
    </row>
    <row r="70" spans="1:8" ht="28.5" customHeight="1">
      <c r="A70" s="6" t="s">
        <v>297</v>
      </c>
      <c r="B70" s="6" t="s">
        <v>298</v>
      </c>
      <c r="C70" s="133">
        <v>160</v>
      </c>
      <c r="D70" s="6" t="s">
        <v>156</v>
      </c>
      <c r="E70" s="8" t="s">
        <v>40</v>
      </c>
      <c r="F70" s="117" t="s">
        <v>157</v>
      </c>
      <c r="G70" s="140">
        <v>45027</v>
      </c>
      <c r="H70" s="20"/>
    </row>
    <row r="71" spans="1:8" ht="28.5" customHeight="1">
      <c r="A71" s="12" t="s">
        <v>254</v>
      </c>
      <c r="B71" s="12" t="s">
        <v>255</v>
      </c>
      <c r="C71" s="13">
        <v>148</v>
      </c>
      <c r="D71" s="12" t="s">
        <v>162</v>
      </c>
      <c r="E71" s="14" t="s">
        <v>147</v>
      </c>
      <c r="F71" s="118" t="s">
        <v>157</v>
      </c>
      <c r="G71" s="25">
        <v>44995</v>
      </c>
      <c r="H71" s="20"/>
    </row>
    <row r="72" spans="1:8" ht="28.5" customHeight="1">
      <c r="A72" s="12" t="s">
        <v>256</v>
      </c>
      <c r="B72" s="12" t="s">
        <v>226</v>
      </c>
      <c r="C72" s="13">
        <v>147</v>
      </c>
      <c r="D72" s="12" t="s">
        <v>414</v>
      </c>
      <c r="E72" s="14" t="s">
        <v>258</v>
      </c>
      <c r="F72" s="118" t="s">
        <v>157</v>
      </c>
      <c r="G72" s="25">
        <v>44974</v>
      </c>
      <c r="H72" s="20"/>
    </row>
  </sheetData>
  <mergeCells count="3">
    <mergeCell ref="A1:H1"/>
    <mergeCell ref="A2:H2"/>
    <mergeCell ref="A68:G68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opLeftCell="A43" workbookViewId="0">
      <selection activeCell="D48" sqref="D48"/>
    </sheetView>
  </sheetViews>
  <sheetFormatPr defaultRowHeight="15"/>
  <cols>
    <col min="1" max="1" width="45.140625" customWidth="1"/>
    <col min="2" max="2" width="15.5703125" bestFit="1" customWidth="1"/>
    <col min="3" max="3" width="15.5703125" customWidth="1"/>
    <col min="4" max="4" width="44.7109375" bestFit="1" customWidth="1"/>
    <col min="5" max="5" width="42.42578125" customWidth="1"/>
    <col min="6" max="6" width="22.42578125" style="20" bestFit="1" customWidth="1"/>
    <col min="7" max="7" width="18.7109375" style="20" bestFit="1" customWidth="1"/>
    <col min="8" max="8" width="21.28515625" style="20" customWidth="1"/>
    <col min="9" max="9" width="10.7109375" bestFit="1" customWidth="1"/>
  </cols>
  <sheetData>
    <row r="1" spans="1:8" ht="42" customHeight="1">
      <c r="A1" s="201" t="s">
        <v>429</v>
      </c>
      <c r="B1" s="201"/>
      <c r="C1" s="201"/>
      <c r="D1" s="201"/>
      <c r="E1" s="201"/>
      <c r="F1" s="201"/>
      <c r="G1" s="201"/>
      <c r="H1" s="201"/>
    </row>
    <row r="2" spans="1:8" ht="42" customHeight="1" thickBot="1">
      <c r="A2" s="202" t="s">
        <v>1</v>
      </c>
      <c r="B2" s="201"/>
      <c r="C2" s="201"/>
      <c r="D2" s="201"/>
      <c r="E2" s="201"/>
      <c r="F2" s="201"/>
      <c r="G2" s="201"/>
      <c r="H2" s="201"/>
    </row>
    <row r="3" spans="1:8" ht="28.5" customHeight="1" thickBot="1">
      <c r="A3" s="108" t="s">
        <v>2</v>
      </c>
      <c r="B3" s="108" t="s">
        <v>3</v>
      </c>
      <c r="C3" s="109" t="s">
        <v>4</v>
      </c>
      <c r="D3" s="110" t="s">
        <v>5</v>
      </c>
      <c r="E3" s="87" t="s">
        <v>7</v>
      </c>
      <c r="F3" s="87" t="s">
        <v>8</v>
      </c>
      <c r="G3" s="87" t="s">
        <v>9</v>
      </c>
      <c r="H3" s="4" t="s">
        <v>10</v>
      </c>
    </row>
    <row r="4" spans="1:8" ht="28.5" customHeight="1" thickBot="1">
      <c r="A4" s="6" t="s">
        <v>329</v>
      </c>
      <c r="B4" s="111" t="s">
        <v>330</v>
      </c>
      <c r="C4" s="111">
        <v>169</v>
      </c>
      <c r="D4" s="6" t="s">
        <v>71</v>
      </c>
      <c r="E4" s="45" t="s">
        <v>48</v>
      </c>
      <c r="F4" s="112" t="s">
        <v>17</v>
      </c>
      <c r="G4" s="112" t="s">
        <v>18</v>
      </c>
      <c r="H4" s="113">
        <v>44928</v>
      </c>
    </row>
    <row r="5" spans="1:8" ht="28.5" customHeight="1" thickBot="1">
      <c r="A5" s="6" t="s">
        <v>384</v>
      </c>
      <c r="B5" s="111" t="s">
        <v>385</v>
      </c>
      <c r="C5" s="111">
        <v>185</v>
      </c>
      <c r="D5" s="6" t="s">
        <v>63</v>
      </c>
      <c r="E5" s="45" t="s">
        <v>23</v>
      </c>
      <c r="F5" s="112" t="s">
        <v>17</v>
      </c>
      <c r="G5" s="112" t="s">
        <v>18</v>
      </c>
      <c r="H5" s="113">
        <v>45110</v>
      </c>
    </row>
    <row r="6" spans="1:8" ht="28.5" customHeight="1">
      <c r="A6" s="6" t="s">
        <v>229</v>
      </c>
      <c r="B6" s="111" t="s">
        <v>230</v>
      </c>
      <c r="C6" s="111">
        <v>149</v>
      </c>
      <c r="D6" s="6" t="s">
        <v>43</v>
      </c>
      <c r="E6" s="45" t="s">
        <v>28</v>
      </c>
      <c r="F6" s="112" t="s">
        <v>17</v>
      </c>
      <c r="G6" s="112" t="s">
        <v>18</v>
      </c>
      <c r="H6" s="113">
        <v>45006</v>
      </c>
    </row>
    <row r="7" spans="1:8" ht="27.75" customHeight="1">
      <c r="A7" s="6" t="s">
        <v>276</v>
      </c>
      <c r="B7" s="6" t="s">
        <v>277</v>
      </c>
      <c r="C7" s="136">
        <v>159</v>
      </c>
      <c r="D7" s="6" t="s">
        <v>233</v>
      </c>
      <c r="E7" s="8" t="s">
        <v>278</v>
      </c>
      <c r="F7" s="9" t="s">
        <v>17</v>
      </c>
      <c r="G7" s="9" t="s">
        <v>18</v>
      </c>
      <c r="H7" s="10">
        <v>45027</v>
      </c>
    </row>
    <row r="8" spans="1:8" ht="27.75" customHeight="1">
      <c r="A8" s="6" t="s">
        <v>386</v>
      </c>
      <c r="B8" s="6" t="s">
        <v>387</v>
      </c>
      <c r="C8" s="136">
        <v>186</v>
      </c>
      <c r="D8" s="6" t="s">
        <v>63</v>
      </c>
      <c r="E8" s="8" t="s">
        <v>23</v>
      </c>
      <c r="F8" s="9" t="s">
        <v>17</v>
      </c>
      <c r="G8" s="9" t="s">
        <v>18</v>
      </c>
      <c r="H8" s="10">
        <v>45110</v>
      </c>
    </row>
    <row r="9" spans="1:8" ht="27" customHeight="1">
      <c r="A9" s="12" t="s">
        <v>24</v>
      </c>
      <c r="B9" s="12" t="s">
        <v>25</v>
      </c>
      <c r="C9" s="13">
        <v>102</v>
      </c>
      <c r="D9" s="12" t="s">
        <v>26</v>
      </c>
      <c r="E9" s="14" t="s">
        <v>28</v>
      </c>
      <c r="F9" s="15" t="s">
        <v>17</v>
      </c>
      <c r="G9" s="15" t="s">
        <v>18</v>
      </c>
      <c r="H9" s="16">
        <v>43844</v>
      </c>
    </row>
    <row r="10" spans="1:8" ht="27" customHeight="1">
      <c r="A10" s="12" t="s">
        <v>29</v>
      </c>
      <c r="B10" s="12" t="s">
        <v>30</v>
      </c>
      <c r="C10" s="13">
        <v>91</v>
      </c>
      <c r="D10" s="12" t="s">
        <v>21</v>
      </c>
      <c r="E10" s="14" t="s">
        <v>32</v>
      </c>
      <c r="F10" s="15" t="s">
        <v>17</v>
      </c>
      <c r="G10" s="15" t="s">
        <v>18</v>
      </c>
      <c r="H10" s="16">
        <v>43678</v>
      </c>
    </row>
    <row r="11" spans="1:8" ht="27" customHeight="1">
      <c r="A11" s="12" t="s">
        <v>33</v>
      </c>
      <c r="B11" s="12" t="s">
        <v>34</v>
      </c>
      <c r="C11" s="13">
        <v>33</v>
      </c>
      <c r="D11" s="12" t="s">
        <v>21</v>
      </c>
      <c r="E11" s="14" t="s">
        <v>35</v>
      </c>
      <c r="F11" s="15" t="s">
        <v>17</v>
      </c>
      <c r="G11" s="15" t="s">
        <v>18</v>
      </c>
      <c r="H11" s="16">
        <v>42809</v>
      </c>
    </row>
    <row r="12" spans="1:8" ht="27" customHeight="1">
      <c r="A12" s="12" t="s">
        <v>36</v>
      </c>
      <c r="B12" s="12" t="s">
        <v>37</v>
      </c>
      <c r="C12" s="13">
        <v>83</v>
      </c>
      <c r="D12" s="12" t="s">
        <v>38</v>
      </c>
      <c r="E12" s="14" t="s">
        <v>40</v>
      </c>
      <c r="F12" s="15" t="s">
        <v>17</v>
      </c>
      <c r="G12" s="15" t="s">
        <v>18</v>
      </c>
      <c r="H12" s="16">
        <v>43775</v>
      </c>
    </row>
    <row r="13" spans="1:8" ht="27" customHeight="1">
      <c r="A13" s="12" t="s">
        <v>332</v>
      </c>
      <c r="B13" s="12" t="s">
        <v>333</v>
      </c>
      <c r="C13" s="13">
        <v>172</v>
      </c>
      <c r="D13" s="12" t="s">
        <v>63</v>
      </c>
      <c r="E13" s="14" t="s">
        <v>57</v>
      </c>
      <c r="F13" s="15" t="s">
        <v>17</v>
      </c>
      <c r="G13" s="15" t="s">
        <v>18</v>
      </c>
      <c r="H13" s="16">
        <v>45097</v>
      </c>
    </row>
    <row r="14" spans="1:8" ht="27" customHeight="1">
      <c r="A14" s="12" t="s">
        <v>279</v>
      </c>
      <c r="B14" s="12" t="s">
        <v>280</v>
      </c>
      <c r="C14" s="13">
        <v>162</v>
      </c>
      <c r="D14" s="12" t="s">
        <v>124</v>
      </c>
      <c r="E14" s="14" t="s">
        <v>40</v>
      </c>
      <c r="F14" s="15" t="s">
        <v>17</v>
      </c>
      <c r="G14" s="15" t="s">
        <v>18</v>
      </c>
      <c r="H14" s="16">
        <v>45034</v>
      </c>
    </row>
    <row r="15" spans="1:8" ht="27" customHeight="1">
      <c r="A15" s="12" t="s">
        <v>45</v>
      </c>
      <c r="B15" s="12" t="s">
        <v>46</v>
      </c>
      <c r="C15" s="13">
        <v>28</v>
      </c>
      <c r="D15" s="12" t="s">
        <v>21</v>
      </c>
      <c r="E15" s="14" t="s">
        <v>48</v>
      </c>
      <c r="F15" s="15" t="s">
        <v>17</v>
      </c>
      <c r="G15" s="15" t="s">
        <v>18</v>
      </c>
      <c r="H15" s="16">
        <v>42759</v>
      </c>
    </row>
    <row r="16" spans="1:8" ht="27" customHeight="1">
      <c r="A16" s="12" t="s">
        <v>49</v>
      </c>
      <c r="B16" s="12" t="s">
        <v>50</v>
      </c>
      <c r="C16" s="13">
        <v>134</v>
      </c>
      <c r="D16" s="12" t="s">
        <v>281</v>
      </c>
      <c r="E16" s="14" t="s">
        <v>53</v>
      </c>
      <c r="F16" s="15" t="s">
        <v>17</v>
      </c>
      <c r="G16" s="15" t="s">
        <v>18</v>
      </c>
      <c r="H16" s="16">
        <v>44567</v>
      </c>
    </row>
    <row r="17" spans="1:8" ht="27" customHeight="1">
      <c r="A17" s="12" t="s">
        <v>282</v>
      </c>
      <c r="B17" s="12" t="s">
        <v>283</v>
      </c>
      <c r="C17" s="13">
        <v>161</v>
      </c>
      <c r="D17" s="12" t="s">
        <v>71</v>
      </c>
      <c r="E17" s="14" t="s">
        <v>53</v>
      </c>
      <c r="F17" s="15" t="s">
        <v>17</v>
      </c>
      <c r="G17" s="15" t="s">
        <v>18</v>
      </c>
      <c r="H17" s="16">
        <v>45033</v>
      </c>
    </row>
    <row r="18" spans="1:8" ht="27" customHeight="1">
      <c r="A18" s="12" t="s">
        <v>284</v>
      </c>
      <c r="B18" s="12" t="s">
        <v>285</v>
      </c>
      <c r="C18" s="13">
        <v>164</v>
      </c>
      <c r="D18" s="12" t="s">
        <v>286</v>
      </c>
      <c r="E18" s="14" t="s">
        <v>40</v>
      </c>
      <c r="F18" s="15" t="s">
        <v>17</v>
      </c>
      <c r="G18" s="15" t="s">
        <v>18</v>
      </c>
      <c r="H18" s="16">
        <v>45034</v>
      </c>
    </row>
    <row r="19" spans="1:8" ht="27" customHeight="1">
      <c r="A19" s="12" t="s">
        <v>54</v>
      </c>
      <c r="B19" s="12" t="s">
        <v>55</v>
      </c>
      <c r="C19" s="13">
        <v>87</v>
      </c>
      <c r="D19" s="12" t="s">
        <v>21</v>
      </c>
      <c r="E19" s="14" t="s">
        <v>57</v>
      </c>
      <c r="F19" s="15" t="s">
        <v>17</v>
      </c>
      <c r="G19" s="15" t="s">
        <v>18</v>
      </c>
      <c r="H19" s="16">
        <v>43684</v>
      </c>
    </row>
    <row r="20" spans="1:8" ht="27" customHeight="1">
      <c r="A20" s="12" t="s">
        <v>58</v>
      </c>
      <c r="B20" s="12" t="s">
        <v>59</v>
      </c>
      <c r="C20" s="13">
        <v>110</v>
      </c>
      <c r="D20" s="12" t="s">
        <v>288</v>
      </c>
      <c r="E20" s="14" t="s">
        <v>53</v>
      </c>
      <c r="F20" s="15" t="s">
        <v>17</v>
      </c>
      <c r="G20" s="15" t="s">
        <v>18</v>
      </c>
      <c r="H20" s="16">
        <v>43926</v>
      </c>
    </row>
    <row r="21" spans="1:8" ht="27" customHeight="1">
      <c r="A21" s="12" t="s">
        <v>334</v>
      </c>
      <c r="B21" s="12" t="s">
        <v>335</v>
      </c>
      <c r="C21" s="13">
        <v>173</v>
      </c>
      <c r="D21" s="12" t="s">
        <v>63</v>
      </c>
      <c r="E21" s="14" t="s">
        <v>53</v>
      </c>
      <c r="F21" s="15" t="s">
        <v>17</v>
      </c>
      <c r="G21" s="15" t="s">
        <v>18</v>
      </c>
      <c r="H21" s="16">
        <v>45097</v>
      </c>
    </row>
    <row r="22" spans="1:8" ht="27" customHeight="1">
      <c r="A22" s="12" t="s">
        <v>337</v>
      </c>
      <c r="B22" s="12" t="s">
        <v>338</v>
      </c>
      <c r="C22" s="13">
        <v>174</v>
      </c>
      <c r="D22" s="12" t="s">
        <v>63</v>
      </c>
      <c r="E22" s="14" t="s">
        <v>100</v>
      </c>
      <c r="F22" s="15" t="s">
        <v>17</v>
      </c>
      <c r="G22" s="15" t="s">
        <v>18</v>
      </c>
      <c r="H22" s="16">
        <v>45097</v>
      </c>
    </row>
    <row r="23" spans="1:8" ht="26.25" customHeight="1">
      <c r="A23" s="12" t="s">
        <v>231</v>
      </c>
      <c r="B23" s="12" t="s">
        <v>232</v>
      </c>
      <c r="C23" s="13">
        <v>153</v>
      </c>
      <c r="D23" s="12" t="s">
        <v>233</v>
      </c>
      <c r="E23" s="14" t="s">
        <v>117</v>
      </c>
      <c r="F23" s="15" t="s">
        <v>17</v>
      </c>
      <c r="G23" s="15" t="s">
        <v>18</v>
      </c>
      <c r="H23" s="16">
        <v>45007</v>
      </c>
    </row>
    <row r="24" spans="1:8" ht="26.25" customHeight="1">
      <c r="A24" s="12" t="s">
        <v>235</v>
      </c>
      <c r="B24" s="12" t="s">
        <v>236</v>
      </c>
      <c r="C24" s="13">
        <v>150</v>
      </c>
      <c r="D24" s="12" t="s">
        <v>233</v>
      </c>
      <c r="E24" s="14" t="s">
        <v>117</v>
      </c>
      <c r="F24" s="15" t="s">
        <v>17</v>
      </c>
      <c r="G24" s="15" t="s">
        <v>237</v>
      </c>
      <c r="H24" s="16">
        <v>45007</v>
      </c>
    </row>
    <row r="25" spans="1:8" ht="27" customHeight="1">
      <c r="A25" s="12" t="s">
        <v>238</v>
      </c>
      <c r="B25" s="12" t="s">
        <v>239</v>
      </c>
      <c r="C25" s="13">
        <v>152</v>
      </c>
      <c r="D25" s="12" t="s">
        <v>71</v>
      </c>
      <c r="E25" s="14" t="s">
        <v>23</v>
      </c>
      <c r="F25" s="15" t="s">
        <v>17</v>
      </c>
      <c r="G25" s="15" t="s">
        <v>237</v>
      </c>
      <c r="H25" s="16">
        <v>45007</v>
      </c>
    </row>
    <row r="26" spans="1:8" ht="27" customHeight="1">
      <c r="A26" s="12" t="s">
        <v>240</v>
      </c>
      <c r="B26" s="12" t="s">
        <v>241</v>
      </c>
      <c r="C26" s="13">
        <v>154</v>
      </c>
      <c r="D26" s="12" t="s">
        <v>242</v>
      </c>
      <c r="E26" s="14" t="s">
        <v>32</v>
      </c>
      <c r="F26" s="15" t="s">
        <v>17</v>
      </c>
      <c r="G26" s="15" t="s">
        <v>18</v>
      </c>
      <c r="H26" s="16">
        <v>45013</v>
      </c>
    </row>
    <row r="27" spans="1:8" ht="27" customHeight="1">
      <c r="A27" s="12" t="s">
        <v>388</v>
      </c>
      <c r="B27" s="12" t="s">
        <v>389</v>
      </c>
      <c r="C27" s="13">
        <v>190</v>
      </c>
      <c r="D27" s="12" t="s">
        <v>63</v>
      </c>
      <c r="E27" s="14" t="s">
        <v>100</v>
      </c>
      <c r="F27" s="15" t="s">
        <v>17</v>
      </c>
      <c r="G27" s="15" t="s">
        <v>18</v>
      </c>
      <c r="H27" s="16">
        <v>45117</v>
      </c>
    </row>
    <row r="28" spans="1:8" ht="27" customHeight="1">
      <c r="A28" s="12" t="s">
        <v>339</v>
      </c>
      <c r="B28" s="12" t="s">
        <v>340</v>
      </c>
      <c r="C28" s="13">
        <v>175</v>
      </c>
      <c r="D28" s="12" t="s">
        <v>63</v>
      </c>
      <c r="E28" s="14" t="s">
        <v>48</v>
      </c>
      <c r="F28" s="15" t="s">
        <v>17</v>
      </c>
      <c r="G28" s="15" t="s">
        <v>18</v>
      </c>
      <c r="H28" s="16">
        <v>45097</v>
      </c>
    </row>
    <row r="29" spans="1:8" ht="27" customHeight="1">
      <c r="A29" s="12" t="s">
        <v>342</v>
      </c>
      <c r="B29" s="12" t="s">
        <v>343</v>
      </c>
      <c r="C29" s="13">
        <v>170</v>
      </c>
      <c r="D29" s="12" t="s">
        <v>43</v>
      </c>
      <c r="E29" s="14" t="s">
        <v>345</v>
      </c>
      <c r="F29" s="15" t="s">
        <v>17</v>
      </c>
      <c r="G29" s="15" t="s">
        <v>18</v>
      </c>
      <c r="H29" s="16">
        <v>45097</v>
      </c>
    </row>
    <row r="30" spans="1:8" ht="27" customHeight="1">
      <c r="A30" s="12" t="s">
        <v>311</v>
      </c>
      <c r="B30" s="12" t="s">
        <v>312</v>
      </c>
      <c r="C30" s="13">
        <v>166</v>
      </c>
      <c r="D30" s="12" t="s">
        <v>313</v>
      </c>
      <c r="E30" s="14" t="s">
        <v>48</v>
      </c>
      <c r="F30" s="15" t="s">
        <v>17</v>
      </c>
      <c r="G30" s="15" t="s">
        <v>18</v>
      </c>
      <c r="H30" s="16">
        <v>45048</v>
      </c>
    </row>
    <row r="31" spans="1:8" ht="27" customHeight="1">
      <c r="A31" s="12" t="s">
        <v>346</v>
      </c>
      <c r="B31" s="12" t="s">
        <v>347</v>
      </c>
      <c r="C31" s="13">
        <v>171</v>
      </c>
      <c r="D31" s="12" t="s">
        <v>43</v>
      </c>
      <c r="E31" s="14" t="s">
        <v>40</v>
      </c>
      <c r="F31" s="15" t="s">
        <v>17</v>
      </c>
      <c r="G31" s="15" t="s">
        <v>18</v>
      </c>
      <c r="H31" s="16">
        <v>45096</v>
      </c>
    </row>
    <row r="32" spans="1:8" ht="27" customHeight="1">
      <c r="A32" s="12" t="s">
        <v>289</v>
      </c>
      <c r="B32" s="12" t="s">
        <v>290</v>
      </c>
      <c r="C32" s="13">
        <v>165</v>
      </c>
      <c r="D32" s="12" t="s">
        <v>43</v>
      </c>
      <c r="E32" s="14" t="s">
        <v>40</v>
      </c>
      <c r="F32" s="15" t="s">
        <v>17</v>
      </c>
      <c r="G32" s="15" t="s">
        <v>18</v>
      </c>
      <c r="H32" s="16">
        <v>45034</v>
      </c>
    </row>
    <row r="33" spans="1:8" ht="27" customHeight="1">
      <c r="A33" s="12" t="s">
        <v>78</v>
      </c>
      <c r="B33" s="12" t="s">
        <v>79</v>
      </c>
      <c r="C33" s="13">
        <v>50</v>
      </c>
      <c r="D33" s="12" t="s">
        <v>26</v>
      </c>
      <c r="E33" s="14" t="s">
        <v>80</v>
      </c>
      <c r="F33" s="15" t="s">
        <v>17</v>
      </c>
      <c r="G33" s="15" t="s">
        <v>18</v>
      </c>
      <c r="H33" s="16">
        <v>42954</v>
      </c>
    </row>
    <row r="34" spans="1:8" ht="27" customHeight="1">
      <c r="A34" s="12" t="s">
        <v>244</v>
      </c>
      <c r="B34" s="12" t="s">
        <v>245</v>
      </c>
      <c r="C34" s="13">
        <v>151</v>
      </c>
      <c r="D34" s="12" t="s">
        <v>71</v>
      </c>
      <c r="E34" s="14" t="s">
        <v>32</v>
      </c>
      <c r="F34" s="15" t="s">
        <v>17</v>
      </c>
      <c r="G34" s="15" t="s">
        <v>18</v>
      </c>
      <c r="H34" s="16">
        <v>45007</v>
      </c>
    </row>
    <row r="35" spans="1:8" ht="27" customHeight="1">
      <c r="A35" s="12" t="s">
        <v>315</v>
      </c>
      <c r="B35" s="12" t="s">
        <v>316</v>
      </c>
      <c r="C35" s="13">
        <v>167</v>
      </c>
      <c r="D35" s="12" t="s">
        <v>63</v>
      </c>
      <c r="E35" s="14" t="s">
        <v>48</v>
      </c>
      <c r="F35" s="15" t="s">
        <v>17</v>
      </c>
      <c r="G35" s="15" t="s">
        <v>18</v>
      </c>
      <c r="H35" s="16">
        <v>45050</v>
      </c>
    </row>
    <row r="36" spans="1:8" ht="27" customHeight="1">
      <c r="A36" s="12" t="s">
        <v>81</v>
      </c>
      <c r="B36" s="12" t="s">
        <v>82</v>
      </c>
      <c r="C36" s="13">
        <v>27</v>
      </c>
      <c r="D36" s="12" t="s">
        <v>26</v>
      </c>
      <c r="E36" s="14" t="s">
        <v>80</v>
      </c>
      <c r="F36" s="15" t="s">
        <v>17</v>
      </c>
      <c r="G36" s="15" t="s">
        <v>18</v>
      </c>
      <c r="H36" s="16">
        <v>42725</v>
      </c>
    </row>
    <row r="37" spans="1:8" ht="27" customHeight="1">
      <c r="A37" s="12" t="s">
        <v>83</v>
      </c>
      <c r="B37" s="12" t="s">
        <v>84</v>
      </c>
      <c r="C37" s="13">
        <v>65</v>
      </c>
      <c r="D37" s="12" t="s">
        <v>43</v>
      </c>
      <c r="E37" s="14" t="s">
        <v>40</v>
      </c>
      <c r="F37" s="15" t="s">
        <v>17</v>
      </c>
      <c r="G37" s="15" t="s">
        <v>18</v>
      </c>
      <c r="H37" s="16">
        <v>43323</v>
      </c>
    </row>
    <row r="38" spans="1:8" ht="27" customHeight="1">
      <c r="A38" s="12" t="s">
        <v>348</v>
      </c>
      <c r="B38" s="12" t="s">
        <v>349</v>
      </c>
      <c r="C38" s="13">
        <v>176</v>
      </c>
      <c r="D38" s="12" t="s">
        <v>63</v>
      </c>
      <c r="E38" s="14" t="s">
        <v>23</v>
      </c>
      <c r="F38" s="15" t="s">
        <v>17</v>
      </c>
      <c r="G38" s="15" t="s">
        <v>18</v>
      </c>
      <c r="H38" s="16">
        <v>45097</v>
      </c>
    </row>
    <row r="39" spans="1:8" ht="27" customHeight="1">
      <c r="A39" s="12" t="s">
        <v>317</v>
      </c>
      <c r="B39" s="12" t="s">
        <v>318</v>
      </c>
      <c r="C39" s="13">
        <v>168</v>
      </c>
      <c r="D39" s="12" t="s">
        <v>71</v>
      </c>
      <c r="E39" s="14" t="s">
        <v>100</v>
      </c>
      <c r="F39" s="15" t="s">
        <v>17</v>
      </c>
      <c r="G39" s="15" t="s">
        <v>18</v>
      </c>
      <c r="H39" s="16">
        <v>45069</v>
      </c>
    </row>
    <row r="40" spans="1:8" ht="27" customHeight="1">
      <c r="A40" s="12" t="s">
        <v>92</v>
      </c>
      <c r="B40" s="12" t="s">
        <v>93</v>
      </c>
      <c r="C40" s="13">
        <v>135</v>
      </c>
      <c r="D40" s="12" t="s">
        <v>21</v>
      </c>
      <c r="E40" s="14" t="s">
        <v>32</v>
      </c>
      <c r="F40" s="15" t="s">
        <v>17</v>
      </c>
      <c r="G40" s="15" t="s">
        <v>18</v>
      </c>
      <c r="H40" s="16">
        <v>44572</v>
      </c>
    </row>
    <row r="41" spans="1:8" ht="27" customHeight="1">
      <c r="A41" s="12" t="s">
        <v>390</v>
      </c>
      <c r="B41" s="12" t="s">
        <v>391</v>
      </c>
      <c r="C41" s="13">
        <v>187</v>
      </c>
      <c r="D41" s="12" t="s">
        <v>63</v>
      </c>
      <c r="E41" s="14" t="s">
        <v>40</v>
      </c>
      <c r="F41" s="15" t="s">
        <v>17</v>
      </c>
      <c r="G41" s="15" t="s">
        <v>18</v>
      </c>
      <c r="H41" s="16">
        <v>45110</v>
      </c>
    </row>
    <row r="42" spans="1:8" ht="27" customHeight="1">
      <c r="A42" s="12" t="s">
        <v>350</v>
      </c>
      <c r="B42" s="12" t="s">
        <v>351</v>
      </c>
      <c r="C42" s="13">
        <v>177</v>
      </c>
      <c r="D42" s="12" t="s">
        <v>63</v>
      </c>
      <c r="E42" s="14" t="s">
        <v>353</v>
      </c>
      <c r="F42" s="15" t="s">
        <v>17</v>
      </c>
      <c r="G42" s="15" t="s">
        <v>18</v>
      </c>
      <c r="H42" s="16">
        <v>45097</v>
      </c>
    </row>
    <row r="43" spans="1:8" ht="27" customHeight="1">
      <c r="A43" s="12" t="s">
        <v>97</v>
      </c>
      <c r="B43" s="12" t="s">
        <v>98</v>
      </c>
      <c r="C43" s="13">
        <v>120</v>
      </c>
      <c r="D43" s="12" t="s">
        <v>21</v>
      </c>
      <c r="E43" s="14" t="s">
        <v>100</v>
      </c>
      <c r="F43" s="15" t="s">
        <v>17</v>
      </c>
      <c r="G43" s="15" t="s">
        <v>18</v>
      </c>
      <c r="H43" s="16">
        <v>44392</v>
      </c>
    </row>
    <row r="44" spans="1:8" ht="27" customHeight="1">
      <c r="A44" s="12" t="s">
        <v>393</v>
      </c>
      <c r="B44" s="12" t="s">
        <v>394</v>
      </c>
      <c r="C44" s="13">
        <v>188</v>
      </c>
      <c r="D44" s="12" t="s">
        <v>63</v>
      </c>
      <c r="E44" s="14" t="s">
        <v>117</v>
      </c>
      <c r="F44" s="15" t="s">
        <v>17</v>
      </c>
      <c r="G44" s="15" t="s">
        <v>18</v>
      </c>
      <c r="H44" s="16">
        <v>45110</v>
      </c>
    </row>
    <row r="45" spans="1:8" ht="27" customHeight="1">
      <c r="A45" s="12" t="s">
        <v>101</v>
      </c>
      <c r="B45" s="12" t="s">
        <v>102</v>
      </c>
      <c r="C45" s="13">
        <v>49</v>
      </c>
      <c r="D45" s="12" t="s">
        <v>26</v>
      </c>
      <c r="E45" s="14" t="s">
        <v>32</v>
      </c>
      <c r="F45" s="15" t="s">
        <v>17</v>
      </c>
      <c r="G45" s="15" t="s">
        <v>18</v>
      </c>
      <c r="H45" s="16">
        <v>42948</v>
      </c>
    </row>
    <row r="46" spans="1:8" ht="27" customHeight="1">
      <c r="A46" s="12" t="s">
        <v>247</v>
      </c>
      <c r="B46" s="12" t="s">
        <v>248</v>
      </c>
      <c r="C46" s="13">
        <v>156</v>
      </c>
      <c r="D46" s="12" t="s">
        <v>71</v>
      </c>
      <c r="E46" s="14" t="s">
        <v>57</v>
      </c>
      <c r="F46" s="15" t="s">
        <v>17</v>
      </c>
      <c r="G46" s="15" t="s">
        <v>18</v>
      </c>
      <c r="H46" s="16">
        <v>45013</v>
      </c>
    </row>
    <row r="47" spans="1:8" ht="27" customHeight="1">
      <c r="A47" s="12" t="s">
        <v>354</v>
      </c>
      <c r="B47" s="12" t="s">
        <v>355</v>
      </c>
      <c r="C47" s="13">
        <v>178</v>
      </c>
      <c r="D47" s="12" t="s">
        <v>63</v>
      </c>
      <c r="E47" s="14" t="s">
        <v>23</v>
      </c>
      <c r="F47" s="15" t="s">
        <v>17</v>
      </c>
      <c r="G47" s="15" t="s">
        <v>18</v>
      </c>
      <c r="H47" s="16">
        <v>45097</v>
      </c>
    </row>
    <row r="48" spans="1:8" ht="27" customHeight="1">
      <c r="A48" s="12" t="s">
        <v>103</v>
      </c>
      <c r="B48" s="12" t="s">
        <v>104</v>
      </c>
      <c r="C48" s="13">
        <v>142</v>
      </c>
      <c r="D48" s="12" t="s">
        <v>452</v>
      </c>
      <c r="E48" s="14" t="s">
        <v>57</v>
      </c>
      <c r="F48" s="15" t="s">
        <v>17</v>
      </c>
      <c r="G48" s="15" t="s">
        <v>18</v>
      </c>
      <c r="H48" s="16">
        <v>44655</v>
      </c>
    </row>
    <row r="49" spans="1:9" ht="27" customHeight="1">
      <c r="A49" s="12" t="s">
        <v>396</v>
      </c>
      <c r="B49" s="12" t="s">
        <v>397</v>
      </c>
      <c r="C49" s="13">
        <v>189</v>
      </c>
      <c r="D49" s="12" t="s">
        <v>63</v>
      </c>
      <c r="E49" s="14" t="s">
        <v>100</v>
      </c>
      <c r="F49" s="15" t="s">
        <v>17</v>
      </c>
      <c r="G49" s="15" t="s">
        <v>18</v>
      </c>
      <c r="H49" s="16">
        <v>45110</v>
      </c>
      <c r="I49" s="132"/>
    </row>
    <row r="50" spans="1:9" ht="27" customHeight="1">
      <c r="A50" s="12" t="s">
        <v>291</v>
      </c>
      <c r="B50" s="12" t="s">
        <v>292</v>
      </c>
      <c r="C50" s="13">
        <v>163</v>
      </c>
      <c r="D50" s="12" t="s">
        <v>43</v>
      </c>
      <c r="E50" s="14" t="s">
        <v>40</v>
      </c>
      <c r="F50" s="15" t="s">
        <v>17</v>
      </c>
      <c r="G50" s="15" t="s">
        <v>18</v>
      </c>
      <c r="H50" s="16">
        <v>45034</v>
      </c>
    </row>
    <row r="51" spans="1:9" ht="27" customHeight="1">
      <c r="A51" s="12" t="s">
        <v>356</v>
      </c>
      <c r="B51" s="12" t="s">
        <v>357</v>
      </c>
      <c r="C51" s="13">
        <v>179</v>
      </c>
      <c r="D51" s="12" t="s">
        <v>63</v>
      </c>
      <c r="E51" s="14" t="s">
        <v>28</v>
      </c>
      <c r="F51" s="15" t="s">
        <v>17</v>
      </c>
      <c r="G51" s="15" t="s">
        <v>18</v>
      </c>
      <c r="H51" s="16">
        <v>45097</v>
      </c>
    </row>
    <row r="52" spans="1:9" ht="27" customHeight="1">
      <c r="A52" s="12" t="s">
        <v>411</v>
      </c>
      <c r="B52" s="12" t="s">
        <v>412</v>
      </c>
      <c r="C52" s="13">
        <v>193</v>
      </c>
      <c r="D52" s="12" t="s">
        <v>43</v>
      </c>
      <c r="E52" s="14" t="s">
        <v>295</v>
      </c>
      <c r="F52" s="15" t="s">
        <v>413</v>
      </c>
      <c r="G52" s="15" t="s">
        <v>237</v>
      </c>
      <c r="H52" s="16">
        <v>45159</v>
      </c>
    </row>
    <row r="53" spans="1:9" ht="27" customHeight="1">
      <c r="A53" s="12" t="s">
        <v>293</v>
      </c>
      <c r="B53" s="12" t="s">
        <v>294</v>
      </c>
      <c r="C53" s="13">
        <v>158</v>
      </c>
      <c r="D53" s="12" t="s">
        <v>116</v>
      </c>
      <c r="E53" s="14" t="s">
        <v>295</v>
      </c>
      <c r="F53" s="15" t="s">
        <v>17</v>
      </c>
      <c r="G53" s="15" t="s">
        <v>18</v>
      </c>
      <c r="H53" s="16">
        <v>45027</v>
      </c>
    </row>
    <row r="54" spans="1:9" ht="27" customHeight="1">
      <c r="A54" s="12" t="s">
        <v>398</v>
      </c>
      <c r="B54" s="12" t="s">
        <v>399</v>
      </c>
      <c r="C54" s="13">
        <v>192</v>
      </c>
      <c r="D54" s="12" t="s">
        <v>38</v>
      </c>
      <c r="E54" s="14" t="s">
        <v>40</v>
      </c>
      <c r="F54" s="15" t="s">
        <v>17</v>
      </c>
      <c r="G54" s="15" t="s">
        <v>18</v>
      </c>
      <c r="H54" s="16">
        <v>45124</v>
      </c>
    </row>
    <row r="55" spans="1:9" ht="27" customHeight="1">
      <c r="A55" s="12" t="s">
        <v>358</v>
      </c>
      <c r="B55" s="12" t="s">
        <v>359</v>
      </c>
      <c r="C55" s="13">
        <v>180</v>
      </c>
      <c r="D55" s="12" t="s">
        <v>63</v>
      </c>
      <c r="E55" s="14" t="s">
        <v>53</v>
      </c>
      <c r="F55" s="15" t="s">
        <v>17</v>
      </c>
      <c r="G55" s="15" t="s">
        <v>18</v>
      </c>
      <c r="H55" s="16">
        <v>45097</v>
      </c>
    </row>
    <row r="56" spans="1:9" ht="27" customHeight="1">
      <c r="A56" s="12" t="s">
        <v>125</v>
      </c>
      <c r="B56" s="12" t="s">
        <v>126</v>
      </c>
      <c r="C56" s="13">
        <v>36</v>
      </c>
      <c r="D56" s="12" t="s">
        <v>26</v>
      </c>
      <c r="E56" s="14" t="s">
        <v>80</v>
      </c>
      <c r="F56" s="15" t="s">
        <v>17</v>
      </c>
      <c r="G56" s="15" t="s">
        <v>18</v>
      </c>
      <c r="H56" s="16">
        <v>42829</v>
      </c>
    </row>
    <row r="57" spans="1:9" ht="27" customHeight="1">
      <c r="A57" s="12" t="s">
        <v>249</v>
      </c>
      <c r="B57" s="12" t="s">
        <v>250</v>
      </c>
      <c r="C57" s="13">
        <v>157</v>
      </c>
      <c r="D57" s="12" t="s">
        <v>43</v>
      </c>
      <c r="E57" s="14" t="s">
        <v>295</v>
      </c>
      <c r="F57" s="15" t="s">
        <v>17</v>
      </c>
      <c r="G57" s="15" t="s">
        <v>18</v>
      </c>
      <c r="H57" s="16">
        <v>45013</v>
      </c>
    </row>
    <row r="58" spans="1:9" ht="27" customHeight="1">
      <c r="A58" s="12" t="s">
        <v>360</v>
      </c>
      <c r="B58" s="12" t="s">
        <v>361</v>
      </c>
      <c r="C58" s="13">
        <v>181</v>
      </c>
      <c r="D58" s="12" t="s">
        <v>63</v>
      </c>
      <c r="E58" s="14" t="s">
        <v>53</v>
      </c>
      <c r="F58" s="15" t="s">
        <v>17</v>
      </c>
      <c r="G58" s="15" t="s">
        <v>18</v>
      </c>
      <c r="H58" s="16">
        <v>45097</v>
      </c>
    </row>
    <row r="59" spans="1:9" ht="27" customHeight="1">
      <c r="A59" s="12" t="s">
        <v>127</v>
      </c>
      <c r="B59" s="12" t="s">
        <v>128</v>
      </c>
      <c r="C59" s="13">
        <v>42</v>
      </c>
      <c r="D59" s="12" t="s">
        <v>26</v>
      </c>
      <c r="E59" s="14" t="s">
        <v>80</v>
      </c>
      <c r="F59" s="15" t="s">
        <v>17</v>
      </c>
      <c r="G59" s="15" t="s">
        <v>18</v>
      </c>
      <c r="H59" s="16">
        <v>42926</v>
      </c>
    </row>
    <row r="60" spans="1:9" ht="27" customHeight="1">
      <c r="A60" s="12" t="s">
        <v>251</v>
      </c>
      <c r="B60" s="12" t="s">
        <v>252</v>
      </c>
      <c r="C60" s="13">
        <v>155</v>
      </c>
      <c r="D60" s="12" t="s">
        <v>242</v>
      </c>
      <c r="E60" s="14" t="s">
        <v>40</v>
      </c>
      <c r="F60" s="15" t="s">
        <v>17</v>
      </c>
      <c r="G60" s="15" t="s">
        <v>18</v>
      </c>
      <c r="H60" s="16">
        <v>45013</v>
      </c>
    </row>
    <row r="61" spans="1:9" ht="27" customHeight="1">
      <c r="A61" s="12" t="s">
        <v>132</v>
      </c>
      <c r="B61" s="12" t="s">
        <v>133</v>
      </c>
      <c r="C61" s="13">
        <v>136</v>
      </c>
      <c r="D61" s="12" t="s">
        <v>134</v>
      </c>
      <c r="E61" s="14" t="s">
        <v>53</v>
      </c>
      <c r="F61" s="15" t="s">
        <v>17</v>
      </c>
      <c r="G61" s="15" t="s">
        <v>18</v>
      </c>
      <c r="H61" s="16">
        <v>44579</v>
      </c>
    </row>
    <row r="62" spans="1:9" ht="27" customHeight="1">
      <c r="A62" s="12" t="s">
        <v>362</v>
      </c>
      <c r="B62" s="12" t="s">
        <v>363</v>
      </c>
      <c r="C62" s="13">
        <v>182</v>
      </c>
      <c r="D62" s="12" t="s">
        <v>63</v>
      </c>
      <c r="E62" s="14" t="s">
        <v>35</v>
      </c>
      <c r="F62" s="15" t="s">
        <v>17</v>
      </c>
      <c r="G62" s="15" t="s">
        <v>18</v>
      </c>
      <c r="H62" s="16">
        <v>45097</v>
      </c>
    </row>
    <row r="63" spans="1:9" ht="27" customHeight="1">
      <c r="A63" s="12" t="s">
        <v>143</v>
      </c>
      <c r="B63" s="12" t="s">
        <v>144</v>
      </c>
      <c r="C63" s="13">
        <v>133</v>
      </c>
      <c r="D63" s="12" t="s">
        <v>145</v>
      </c>
      <c r="E63" s="14" t="s">
        <v>117</v>
      </c>
      <c r="F63" s="15" t="s">
        <v>17</v>
      </c>
      <c r="G63" s="15" t="s">
        <v>18</v>
      </c>
      <c r="H63" s="16">
        <v>44566</v>
      </c>
    </row>
    <row r="64" spans="1:9" ht="27" customHeight="1">
      <c r="A64" s="12" t="s">
        <v>364</v>
      </c>
      <c r="B64" s="12" t="s">
        <v>365</v>
      </c>
      <c r="C64" s="13">
        <v>183</v>
      </c>
      <c r="D64" s="12" t="s">
        <v>63</v>
      </c>
      <c r="E64" s="14" t="s">
        <v>23</v>
      </c>
      <c r="F64" s="15" t="s">
        <v>17</v>
      </c>
      <c r="G64" s="15" t="s">
        <v>18</v>
      </c>
      <c r="H64" s="16" t="s">
        <v>366</v>
      </c>
    </row>
    <row r="65" spans="1:8" ht="27" customHeight="1">
      <c r="A65" s="12" t="s">
        <v>148</v>
      </c>
      <c r="B65" s="12" t="s">
        <v>149</v>
      </c>
      <c r="C65" s="13">
        <v>43</v>
      </c>
      <c r="D65" s="12" t="s">
        <v>26</v>
      </c>
      <c r="E65" s="14" t="s">
        <v>296</v>
      </c>
      <c r="F65" s="15" t="s">
        <v>17</v>
      </c>
      <c r="G65" s="15" t="s">
        <v>18</v>
      </c>
      <c r="H65" s="16">
        <v>42928</v>
      </c>
    </row>
    <row r="66" spans="1:8" ht="26.45" customHeight="1">
      <c r="A66" s="12" t="s">
        <v>150</v>
      </c>
      <c r="B66" s="12" t="s">
        <v>151</v>
      </c>
      <c r="C66" s="13">
        <v>73</v>
      </c>
      <c r="D66" s="12" t="s">
        <v>26</v>
      </c>
      <c r="E66" s="14" t="s">
        <v>23</v>
      </c>
      <c r="F66" s="15" t="s">
        <v>17</v>
      </c>
      <c r="G66" s="15" t="s">
        <v>18</v>
      </c>
      <c r="H66" s="16">
        <v>43742</v>
      </c>
    </row>
    <row r="67" spans="1:8" ht="26.45" customHeight="1">
      <c r="A67" s="12" t="s">
        <v>367</v>
      </c>
      <c r="B67" s="12" t="s">
        <v>368</v>
      </c>
      <c r="C67" s="13">
        <v>184</v>
      </c>
      <c r="D67" s="12" t="s">
        <v>369</v>
      </c>
      <c r="E67" s="14" t="s">
        <v>23</v>
      </c>
      <c r="F67" s="15" t="s">
        <v>17</v>
      </c>
      <c r="G67" s="15" t="s">
        <v>18</v>
      </c>
      <c r="H67" s="16">
        <v>45097</v>
      </c>
    </row>
    <row r="68" spans="1:8" ht="42" customHeight="1" thickBot="1">
      <c r="A68" s="206" t="s">
        <v>152</v>
      </c>
      <c r="B68" s="207"/>
      <c r="C68" s="207"/>
      <c r="D68" s="207"/>
      <c r="E68" s="207"/>
      <c r="F68" s="207"/>
      <c r="G68" s="207"/>
      <c r="H68" s="21"/>
    </row>
    <row r="69" spans="1:8" ht="28.5" customHeight="1" thickBot="1">
      <c r="A69" s="2" t="s">
        <v>2</v>
      </c>
      <c r="B69" s="3" t="s">
        <v>3</v>
      </c>
      <c r="C69" s="3" t="s">
        <v>4</v>
      </c>
      <c r="D69" s="3" t="s">
        <v>5</v>
      </c>
      <c r="E69" s="3" t="s">
        <v>7</v>
      </c>
      <c r="F69" s="73" t="s">
        <v>8</v>
      </c>
      <c r="G69" s="139" t="s">
        <v>153</v>
      </c>
    </row>
    <row r="70" spans="1:8" ht="27" customHeight="1">
      <c r="A70" s="6" t="s">
        <v>297</v>
      </c>
      <c r="B70" s="6" t="s">
        <v>298</v>
      </c>
      <c r="C70" s="136">
        <v>160</v>
      </c>
      <c r="D70" s="6" t="s">
        <v>156</v>
      </c>
      <c r="E70" s="8" t="s">
        <v>40</v>
      </c>
      <c r="F70" s="117" t="s">
        <v>157</v>
      </c>
      <c r="G70" s="140">
        <v>45027</v>
      </c>
    </row>
    <row r="71" spans="1:8" ht="31.5" customHeight="1">
      <c r="A71" s="12" t="s">
        <v>254</v>
      </c>
      <c r="B71" s="12" t="s">
        <v>255</v>
      </c>
      <c r="C71" s="13">
        <v>148</v>
      </c>
      <c r="D71" s="12" t="s">
        <v>162</v>
      </c>
      <c r="E71" s="14" t="s">
        <v>147</v>
      </c>
      <c r="F71" s="118" t="s">
        <v>157</v>
      </c>
      <c r="G71" s="25">
        <v>44995</v>
      </c>
    </row>
    <row r="72" spans="1:8" ht="31.5" customHeight="1">
      <c r="A72" s="12" t="s">
        <v>256</v>
      </c>
      <c r="B72" s="12" t="s">
        <v>226</v>
      </c>
      <c r="C72" s="13">
        <v>147</v>
      </c>
      <c r="D72" s="12" t="s">
        <v>414</v>
      </c>
      <c r="E72" s="14" t="s">
        <v>258</v>
      </c>
      <c r="F72" s="118" t="s">
        <v>157</v>
      </c>
      <c r="G72" s="25">
        <v>44974</v>
      </c>
    </row>
  </sheetData>
  <mergeCells count="3">
    <mergeCell ref="A1:H1"/>
    <mergeCell ref="A2:H2"/>
    <mergeCell ref="A68:G6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40</vt:i4>
      </vt:variant>
    </vt:vector>
  </HeadingPairs>
  <TitlesOfParts>
    <vt:vector size="40" baseType="lpstr">
      <vt:lpstr>IDENTIFICAÇÃO-JAN</vt:lpstr>
      <vt:lpstr>IDENTIFICAÇÃO-FEV</vt:lpstr>
      <vt:lpstr>IDENTIFICAÇÃO-MAR</vt:lpstr>
      <vt:lpstr>IDENTIFICAÇÃO-ABR</vt:lpstr>
      <vt:lpstr>IDENTIFICAÇÃO-MAI</vt:lpstr>
      <vt:lpstr>IDENTIFICAÇÃO-JUN</vt:lpstr>
      <vt:lpstr>IDENTIFICAÇÃO-JUL</vt:lpstr>
      <vt:lpstr>IDENTIFICAÇÃO-AGO</vt:lpstr>
      <vt:lpstr>IDENTIFICAÇÃO-SET</vt:lpstr>
      <vt:lpstr>IDENTIFICAÇÃO-OUT</vt:lpstr>
      <vt:lpstr>IDENTIFICAÇÃO-NOV</vt:lpstr>
      <vt:lpstr>IDENTIFICAÇÃO-DEZ</vt:lpstr>
      <vt:lpstr>REMUNERAÇÃO-JAN</vt:lpstr>
      <vt:lpstr>REMUNERAÇÃO-FEV</vt:lpstr>
      <vt:lpstr>REMUNERAÇÃO-MAR</vt:lpstr>
      <vt:lpstr>REMUNERAÇÃO-ABR</vt:lpstr>
      <vt:lpstr>REMUNERAÇÃO-MAI</vt:lpstr>
      <vt:lpstr>REMUNERAÇÃO-JUN</vt:lpstr>
      <vt:lpstr>REMUNERAÇÃO-JUL</vt:lpstr>
      <vt:lpstr>REMUNERAÇÃO-AGO</vt:lpstr>
      <vt:lpstr>REMUNERAÇÃO-SET</vt:lpstr>
      <vt:lpstr>REMUNERAÇÃO-OUT</vt:lpstr>
      <vt:lpstr>REMUNERAÇÃO-NOV</vt:lpstr>
      <vt:lpstr>REMUNERAÇÃO-DEZ</vt:lpstr>
      <vt:lpstr>BENEFICIOS-JAN</vt:lpstr>
      <vt:lpstr>BENEFICIOS-FEV</vt:lpstr>
      <vt:lpstr>BENEFÍCIOS-MAR</vt:lpstr>
      <vt:lpstr>BENEFÍCIOS-ABR</vt:lpstr>
      <vt:lpstr>BENEFÍCIOS-MAI</vt:lpstr>
      <vt:lpstr>BENEFÍCIOS-JUN</vt:lpstr>
      <vt:lpstr>BENEFÍCIOS-JUL</vt:lpstr>
      <vt:lpstr>BENEFÍCIOS-AGO</vt:lpstr>
      <vt:lpstr>BENEFÍCIOS-SET</vt:lpstr>
      <vt:lpstr>BENEFÍCIOS-OUT</vt:lpstr>
      <vt:lpstr>BENEFICIOS-NOV</vt:lpstr>
      <vt:lpstr>BENEFICIOS-DEZ</vt:lpstr>
      <vt:lpstr>COMPOSIÇÃO</vt:lpstr>
      <vt:lpstr>DISTRIBUIÇÃO</vt:lpstr>
      <vt:lpstr>ESCOLARIDADE</vt:lpstr>
      <vt:lpstr>MOVIMENTAÇÃO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2023-02-01T13:26:33Z</dcterms:created>
  <dcterms:modified xsi:type="dcterms:W3CDTF">2023-12-21T14:32:37Z</dcterms:modified>
</cp:coreProperties>
</file>